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3\63523021 Oprava PZS v km 242,742 v žst. Studénka - VD\01_ZD\Díl 4 Soupis prací s výkazem výměr\"/>
    </mc:Choice>
  </mc:AlternateContent>
  <bookViews>
    <workbookView xWindow="0" yWindow="0" windowWidth="28800" windowHeight="12345"/>
  </bookViews>
  <sheets>
    <sheet name="Rekapitulace zakázky" sheetId="1" r:id="rId1"/>
    <sheet name="PS 01 - 01 - Sborník ÚOŽI" sheetId="2" r:id="rId2"/>
    <sheet name="PS 01 - 02 - ÚRS" sheetId="3" r:id="rId3"/>
    <sheet name="VON - -" sheetId="4" r:id="rId4"/>
    <sheet name="Pokyny pro vyplnění" sheetId="5" r:id="rId5"/>
  </sheets>
  <definedNames>
    <definedName name="_xlnm._FilterDatabase" localSheetId="1" hidden="1">'PS 01 - 01 - Sborník ÚOŽI'!$C$85:$K$197</definedName>
    <definedName name="_xlnm._FilterDatabase" localSheetId="2" hidden="1">'PS 01 - 02 - ÚRS'!$C$90:$K$150</definedName>
    <definedName name="_xlnm._FilterDatabase" localSheetId="3" hidden="1">'VON - -'!$C$81:$K$98</definedName>
    <definedName name="_xlnm.Print_Titles" localSheetId="1">'PS 01 - 01 - Sborník ÚOŽI'!$85:$85</definedName>
    <definedName name="_xlnm.Print_Titles" localSheetId="2">'PS 01 - 02 - ÚRS'!$90:$90</definedName>
    <definedName name="_xlnm.Print_Titles" localSheetId="0">'Rekapitulace zakázky'!$52:$52</definedName>
    <definedName name="_xlnm.Print_Titles" localSheetId="3">'VON - -'!$81:$81</definedName>
    <definedName name="_xlnm.Print_Area" localSheetId="1">'PS 01 - 01 - Sborník ÚOŽI'!$C$4:$J$39,'PS 01 - 01 - Sborník ÚOŽI'!$C$45:$J$67,'PS 01 - 01 - Sborník ÚOŽI'!$C$73:$K$197</definedName>
    <definedName name="_xlnm.Print_Area" localSheetId="2">'PS 01 - 02 - ÚRS'!$C$4:$J$39,'PS 01 - 02 - ÚRS'!$C$45:$J$72,'PS 01 - 02 - ÚRS'!$C$78:$K$150</definedName>
    <definedName name="_xlnm.Print_Area" localSheetId="0">'Rekapitulace zakázky'!$D$4:$AO$36,'Rekapitulace zakázky'!$C$42:$AQ$58</definedName>
    <definedName name="_xlnm.Print_Area" localSheetId="3">'VON - -'!$C$4:$J$39,'VON - -'!$C$45:$J$63,'VON - -'!$C$69:$K$98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/>
  <c r="J17" i="4"/>
  <c r="J12" i="4"/>
  <c r="J52" i="4" s="1"/>
  <c r="E7" i="4"/>
  <c r="E48" i="4" s="1"/>
  <c r="J37" i="3"/>
  <c r="J36" i="3"/>
  <c r="AY56" i="1" s="1"/>
  <c r="J35" i="3"/>
  <c r="AX56" i="1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T115" i="3" s="1"/>
  <c r="R116" i="3"/>
  <c r="R115" i="3" s="1"/>
  <c r="P116" i="3"/>
  <c r="P115" i="3" s="1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J88" i="3"/>
  <c r="J87" i="3"/>
  <c r="F87" i="3"/>
  <c r="F85" i="3"/>
  <c r="E83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81" i="3"/>
  <c r="J37" i="2"/>
  <c r="J36" i="2"/>
  <c r="AY55" i="1"/>
  <c r="J35" i="2"/>
  <c r="AX55" i="1" s="1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109" i="2"/>
  <c r="J175" i="2"/>
  <c r="BK132" i="2"/>
  <c r="BK115" i="2"/>
  <c r="J179" i="2"/>
  <c r="BK117" i="2"/>
  <c r="BK165" i="2"/>
  <c r="J182" i="2"/>
  <c r="J135" i="2"/>
  <c r="J183" i="2"/>
  <c r="BK170" i="2"/>
  <c r="BK135" i="2"/>
  <c r="J119" i="2"/>
  <c r="BK146" i="2"/>
  <c r="J134" i="2"/>
  <c r="J96" i="2"/>
  <c r="BK139" i="2"/>
  <c r="BK111" i="2"/>
  <c r="BK129" i="2"/>
  <c r="J176" i="2"/>
  <c r="J139" i="2"/>
  <c r="J100" i="2"/>
  <c r="J148" i="2"/>
  <c r="BK104" i="2"/>
  <c r="BK196" i="2"/>
  <c r="BK194" i="2"/>
  <c r="BK187" i="2"/>
  <c r="BK179" i="2"/>
  <c r="J170" i="2"/>
  <c r="BK145" i="2"/>
  <c r="BK133" i="2"/>
  <c r="J146" i="3"/>
  <c r="J98" i="3"/>
  <c r="BK98" i="3"/>
  <c r="J139" i="3"/>
  <c r="BK111" i="3"/>
  <c r="J110" i="3"/>
  <c r="J91" i="4"/>
  <c r="BK173" i="2"/>
  <c r="BK121" i="2"/>
  <c r="BK96" i="2"/>
  <c r="J155" i="2"/>
  <c r="BK89" i="2"/>
  <c r="BK181" i="2"/>
  <c r="BK116" i="2"/>
  <c r="BK185" i="2"/>
  <c r="J157" i="2"/>
  <c r="BK166" i="2"/>
  <c r="BK124" i="2"/>
  <c r="BK98" i="2"/>
  <c r="J128" i="2"/>
  <c r="J156" i="2"/>
  <c r="BK172" i="2"/>
  <c r="BK142" i="2"/>
  <c r="J118" i="2"/>
  <c r="BK162" i="2"/>
  <c r="BK160" i="2"/>
  <c r="BK197" i="2"/>
  <c r="J173" i="2"/>
  <c r="J121" i="2"/>
  <c r="J98" i="2"/>
  <c r="BK195" i="2"/>
  <c r="BK190" i="2"/>
  <c r="J177" i="2"/>
  <c r="BK171" i="2"/>
  <c r="BK137" i="2"/>
  <c r="BK125" i="2"/>
  <c r="J138" i="3"/>
  <c r="J96" i="3"/>
  <c r="J127" i="3"/>
  <c r="J94" i="3"/>
  <c r="J114" i="3"/>
  <c r="J97" i="4"/>
  <c r="BK98" i="4"/>
  <c r="BK112" i="2"/>
  <c r="J191" i="2"/>
  <c r="BK161" i="2"/>
  <c r="J102" i="2"/>
  <c r="BK156" i="2"/>
  <c r="J108" i="2"/>
  <c r="BK141" i="2"/>
  <c r="J188" i="2"/>
  <c r="J172" i="2"/>
  <c r="J159" i="2"/>
  <c r="J149" i="2"/>
  <c r="BK147" i="2"/>
  <c r="BK123" i="2"/>
  <c r="J147" i="2"/>
  <c r="J181" i="2"/>
  <c r="BK151" i="2"/>
  <c r="J168" i="2"/>
  <c r="J138" i="2"/>
  <c r="J169" i="2"/>
  <c r="BK168" i="2"/>
  <c r="J101" i="2"/>
  <c r="BK182" i="2"/>
  <c r="J151" i="2"/>
  <c r="BK103" i="2"/>
  <c r="J195" i="2"/>
  <c r="BK188" i="2"/>
  <c r="J178" i="2"/>
  <c r="J158" i="2"/>
  <c r="J146" i="2"/>
  <c r="J106" i="2"/>
  <c r="J105" i="3"/>
  <c r="BK109" i="3"/>
  <c r="BK150" i="3"/>
  <c r="J109" i="3"/>
  <c r="BK138" i="3"/>
  <c r="J85" i="4"/>
  <c r="BK85" i="4"/>
  <c r="BK97" i="4"/>
  <c r="J107" i="2"/>
  <c r="BK191" i="2"/>
  <c r="J127" i="2"/>
  <c r="J104" i="2"/>
  <c r="J124" i="2"/>
  <c r="J125" i="3"/>
  <c r="BK131" i="3"/>
  <c r="BK103" i="3"/>
  <c r="BK86" i="4"/>
  <c r="BK119" i="2"/>
  <c r="BK180" i="2"/>
  <c r="J165" i="2"/>
  <c r="J150" i="2"/>
  <c r="J111" i="2"/>
  <c r="J163" i="2"/>
  <c r="J93" i="2"/>
  <c r="J180" i="2"/>
  <c r="J110" i="2"/>
  <c r="J167" i="2"/>
  <c r="BK169" i="2"/>
  <c r="J99" i="2"/>
  <c r="J154" i="2"/>
  <c r="J171" i="2"/>
  <c r="J131" i="2"/>
  <c r="BK153" i="2"/>
  <c r="BK113" i="2"/>
  <c r="BK149" i="2"/>
  <c r="J103" i="2"/>
  <c r="J142" i="2"/>
  <c r="J114" i="2"/>
  <c r="J166" i="2"/>
  <c r="BK136" i="2"/>
  <c r="J196" i="2"/>
  <c r="BK192" i="2"/>
  <c r="J160" i="2"/>
  <c r="J143" i="2"/>
  <c r="J115" i="2"/>
  <c r="J112" i="3"/>
  <c r="J149" i="3"/>
  <c r="J134" i="3"/>
  <c r="J100" i="3"/>
  <c r="J116" i="3"/>
  <c r="BK110" i="3"/>
  <c r="J89" i="4"/>
  <c r="BK92" i="4"/>
  <c r="BK94" i="4"/>
  <c r="BK118" i="2"/>
  <c r="J133" i="2"/>
  <c r="BK183" i="2"/>
  <c r="J162" i="2"/>
  <c r="BK107" i="2"/>
  <c r="BK152" i="2"/>
  <c r="BK174" i="2"/>
  <c r="J152" i="2"/>
  <c r="BK120" i="2"/>
  <c r="BK101" i="2"/>
  <c r="BK175" i="2"/>
  <c r="BK102" i="2"/>
  <c r="BK184" i="2"/>
  <c r="J141" i="2"/>
  <c r="J190" i="2"/>
  <c r="J120" i="2"/>
  <c r="BK138" i="2"/>
  <c r="J126" i="2"/>
  <c r="BK114" i="2"/>
  <c r="J187" i="2"/>
  <c r="J174" i="2"/>
  <c r="BK155" i="2"/>
  <c r="J129" i="2"/>
  <c r="J89" i="2"/>
  <c r="BK108" i="2"/>
  <c r="BK106" i="2"/>
  <c r="J185" i="2"/>
  <c r="BK157" i="2"/>
  <c r="BK127" i="3"/>
  <c r="BK113" i="3"/>
  <c r="J144" i="3"/>
  <c r="J153" i="2"/>
  <c r="J189" i="2"/>
  <c r="BK143" i="2"/>
  <c r="J109" i="2"/>
  <c r="BK159" i="2"/>
  <c r="J116" i="2"/>
  <c r="BK144" i="3"/>
  <c r="BK107" i="3"/>
  <c r="BK96" i="3"/>
  <c r="J103" i="3"/>
  <c r="J107" i="3"/>
  <c r="BK112" i="3"/>
  <c r="J111" i="3"/>
  <c r="J90" i="4"/>
  <c r="J92" i="4"/>
  <c r="BK90" i="4"/>
  <c r="BK100" i="2"/>
  <c r="BK178" i="2"/>
  <c r="BK122" i="2"/>
  <c r="J112" i="2"/>
  <c r="BK131" i="2"/>
  <c r="J132" i="2"/>
  <c r="J184" i="2"/>
  <c r="BK154" i="2"/>
  <c r="J113" i="3"/>
  <c r="J120" i="3"/>
  <c r="J131" i="3"/>
  <c r="J96" i="4"/>
  <c r="BK128" i="2"/>
  <c r="J192" i="2"/>
  <c r="J193" i="2"/>
  <c r="BK163" i="2"/>
  <c r="BK176" i="2"/>
  <c r="BK126" i="2"/>
  <c r="J197" i="2"/>
  <c r="J164" i="2"/>
  <c r="J136" i="2"/>
  <c r="BK97" i="2"/>
  <c r="BK133" i="3"/>
  <c r="BK141" i="3"/>
  <c r="BK146" i="3"/>
  <c r="BK105" i="3"/>
  <c r="BK139" i="3"/>
  <c r="BK95" i="4"/>
  <c r="J88" i="4"/>
  <c r="BK87" i="4"/>
  <c r="BK193" i="2"/>
  <c r="BK127" i="2"/>
  <c r="J137" i="2"/>
  <c r="BK150" i="2"/>
  <c r="BK148" i="2"/>
  <c r="BK164" i="2"/>
  <c r="J113" i="2"/>
  <c r="J97" i="2"/>
  <c r="J117" i="2"/>
  <c r="BK189" i="2"/>
  <c r="J161" i="2"/>
  <c r="J122" i="2"/>
  <c r="BK125" i="3"/>
  <c r="J133" i="3"/>
  <c r="BK120" i="3"/>
  <c r="BK94" i="3"/>
  <c r="BK149" i="3"/>
  <c r="BK136" i="3"/>
  <c r="BK91" i="4"/>
  <c r="BK89" i="4"/>
  <c r="J95" i="4"/>
  <c r="J105" i="2"/>
  <c r="J125" i="2"/>
  <c r="J145" i="2"/>
  <c r="BK134" i="2"/>
  <c r="BK105" i="2"/>
  <c r="BK95" i="2"/>
  <c r="BK177" i="2"/>
  <c r="AS54" i="1"/>
  <c r="BK99" i="2"/>
  <c r="BK167" i="2"/>
  <c r="J141" i="3"/>
  <c r="BK114" i="3"/>
  <c r="J136" i="3"/>
  <c r="J87" i="4"/>
  <c r="J98" i="4"/>
  <c r="J194" i="2"/>
  <c r="BK93" i="2"/>
  <c r="J123" i="2"/>
  <c r="BK110" i="2"/>
  <c r="BK158" i="2"/>
  <c r="J95" i="2"/>
  <c r="BK134" i="3"/>
  <c r="BK116" i="3"/>
  <c r="J122" i="3"/>
  <c r="BK100" i="3"/>
  <c r="BK122" i="3"/>
  <c r="J150" i="3"/>
  <c r="J86" i="4"/>
  <c r="J94" i="4"/>
  <c r="BK96" i="4"/>
  <c r="BK88" i="4"/>
  <c r="BK186" i="2" l="1"/>
  <c r="J186" i="2"/>
  <c r="J66" i="2" s="1"/>
  <c r="T93" i="3"/>
  <c r="T88" i="2"/>
  <c r="R186" i="2"/>
  <c r="R144" i="2"/>
  <c r="T94" i="2"/>
  <c r="P144" i="2"/>
  <c r="BK130" i="2"/>
  <c r="J130" i="2"/>
  <c r="J63" i="2"/>
  <c r="R88" i="2"/>
  <c r="T140" i="2"/>
  <c r="R93" i="3"/>
  <c r="P94" i="2"/>
  <c r="R140" i="2"/>
  <c r="BK88" i="2"/>
  <c r="T130" i="2"/>
  <c r="T144" i="2"/>
  <c r="P88" i="2"/>
  <c r="P140" i="2"/>
  <c r="BK94" i="2"/>
  <c r="J94" i="2"/>
  <c r="J62" i="2" s="1"/>
  <c r="P130" i="2"/>
  <c r="BK140" i="2"/>
  <c r="J140" i="2"/>
  <c r="J64" i="2"/>
  <c r="T186" i="2"/>
  <c r="BK93" i="3"/>
  <c r="BK92" i="3" s="1"/>
  <c r="J92" i="3" s="1"/>
  <c r="J60" i="3" s="1"/>
  <c r="J93" i="3"/>
  <c r="J61" i="3"/>
  <c r="P102" i="3"/>
  <c r="P119" i="3"/>
  <c r="BK130" i="3"/>
  <c r="J130" i="3" s="1"/>
  <c r="J68" i="3" s="1"/>
  <c r="BK144" i="2"/>
  <c r="J144" i="2" s="1"/>
  <c r="J65" i="2" s="1"/>
  <c r="R102" i="3"/>
  <c r="R119" i="3"/>
  <c r="R118" i="3" s="1"/>
  <c r="R124" i="3"/>
  <c r="T130" i="3"/>
  <c r="BK143" i="3"/>
  <c r="J143" i="3"/>
  <c r="J70" i="3" s="1"/>
  <c r="R148" i="3"/>
  <c r="P84" i="4"/>
  <c r="R94" i="2"/>
  <c r="R130" i="2"/>
  <c r="R87" i="2" s="1"/>
  <c r="R86" i="2" s="1"/>
  <c r="P186" i="2"/>
  <c r="P93" i="3"/>
  <c r="P92" i="3" s="1"/>
  <c r="BK102" i="3"/>
  <c r="J102" i="3"/>
  <c r="J62" i="3" s="1"/>
  <c r="BK119" i="3"/>
  <c r="J119" i="3"/>
  <c r="J65" i="3" s="1"/>
  <c r="BK124" i="3"/>
  <c r="J124" i="3"/>
  <c r="J66" i="3" s="1"/>
  <c r="P124" i="3"/>
  <c r="P130" i="3"/>
  <c r="R130" i="3"/>
  <c r="BK135" i="3"/>
  <c r="J135" i="3"/>
  <c r="J69" i="3" s="1"/>
  <c r="R135" i="3"/>
  <c r="T135" i="3"/>
  <c r="R143" i="3"/>
  <c r="T143" i="3"/>
  <c r="BK148" i="3"/>
  <c r="J148" i="3"/>
  <c r="J71" i="3" s="1"/>
  <c r="T148" i="3"/>
  <c r="R84" i="4"/>
  <c r="BK93" i="4"/>
  <c r="J93" i="4"/>
  <c r="J62" i="4" s="1"/>
  <c r="P93" i="4"/>
  <c r="R93" i="4"/>
  <c r="T102" i="3"/>
  <c r="T119" i="3"/>
  <c r="T124" i="3"/>
  <c r="T118" i="3" s="1"/>
  <c r="P135" i="3"/>
  <c r="P143" i="3"/>
  <c r="P148" i="3"/>
  <c r="BK84" i="4"/>
  <c r="J84" i="4"/>
  <c r="J61" i="4" s="1"/>
  <c r="T84" i="4"/>
  <c r="T93" i="4"/>
  <c r="BK115" i="3"/>
  <c r="J115" i="3"/>
  <c r="J63" i="3"/>
  <c r="BE89" i="4"/>
  <c r="BE96" i="4"/>
  <c r="BE85" i="4"/>
  <c r="BE92" i="4"/>
  <c r="F55" i="4"/>
  <c r="BE95" i="4"/>
  <c r="BE91" i="4"/>
  <c r="E72" i="4"/>
  <c r="J76" i="4"/>
  <c r="BE86" i="4"/>
  <c r="BE88" i="4"/>
  <c r="BK118" i="3"/>
  <c r="J118" i="3"/>
  <c r="J64" i="3"/>
  <c r="BE87" i="4"/>
  <c r="BE90" i="4"/>
  <c r="BE97" i="4"/>
  <c r="BE94" i="4"/>
  <c r="BE98" i="4"/>
  <c r="E48" i="3"/>
  <c r="F88" i="3"/>
  <c r="BE122" i="3"/>
  <c r="BE116" i="3"/>
  <c r="BE141" i="3"/>
  <c r="BE94" i="3"/>
  <c r="BE150" i="3"/>
  <c r="BE96" i="3"/>
  <c r="BE138" i="3"/>
  <c r="BE103" i="3"/>
  <c r="BE112" i="3"/>
  <c r="BE120" i="3"/>
  <c r="BE144" i="3"/>
  <c r="BE113" i="3"/>
  <c r="J88" i="2"/>
  <c r="J61" i="2" s="1"/>
  <c r="BE131" i="3"/>
  <c r="BE100" i="3"/>
  <c r="BE107" i="3"/>
  <c r="BE125" i="3"/>
  <c r="BE133" i="3"/>
  <c r="BE134" i="3"/>
  <c r="BE149" i="3"/>
  <c r="J85" i="3"/>
  <c r="BE109" i="3"/>
  <c r="BE146" i="3"/>
  <c r="BE105" i="3"/>
  <c r="BE110" i="3"/>
  <c r="BE136" i="3"/>
  <c r="BE127" i="3"/>
  <c r="BE139" i="3"/>
  <c r="BE111" i="3"/>
  <c r="BE98" i="3"/>
  <c r="BE114" i="3"/>
  <c r="E76" i="2"/>
  <c r="J80" i="2"/>
  <c r="BE112" i="2"/>
  <c r="BE126" i="2"/>
  <c r="BE128" i="2"/>
  <c r="BE138" i="2"/>
  <c r="BE168" i="2"/>
  <c r="BE165" i="2"/>
  <c r="BE175" i="2"/>
  <c r="BE182" i="2"/>
  <c r="BE195" i="2"/>
  <c r="BE196" i="2"/>
  <c r="BE102" i="2"/>
  <c r="BE109" i="2"/>
  <c r="BE115" i="2"/>
  <c r="BE134" i="2"/>
  <c r="BE181" i="2"/>
  <c r="BE187" i="2"/>
  <c r="BE118" i="2"/>
  <c r="BE119" i="2"/>
  <c r="BE120" i="2"/>
  <c r="BE153" i="2"/>
  <c r="BE163" i="2"/>
  <c r="BE174" i="2"/>
  <c r="BE177" i="2"/>
  <c r="F83" i="2"/>
  <c r="BE97" i="2"/>
  <c r="BE100" i="2"/>
  <c r="BE116" i="2"/>
  <c r="BE122" i="2"/>
  <c r="BE150" i="2"/>
  <c r="BE152" i="2"/>
  <c r="BE159" i="2"/>
  <c r="BE170" i="2"/>
  <c r="BE197" i="2"/>
  <c r="BE96" i="2"/>
  <c r="BE137" i="2"/>
  <c r="BE154" i="2"/>
  <c r="BE157" i="2"/>
  <c r="BE161" i="2"/>
  <c r="BE166" i="2"/>
  <c r="BE173" i="2"/>
  <c r="BE101" i="2"/>
  <c r="BE111" i="2"/>
  <c r="BE135" i="2"/>
  <c r="BE136" i="2"/>
  <c r="BE143" i="2"/>
  <c r="BE160" i="2"/>
  <c r="BE172" i="2"/>
  <c r="BE179" i="2"/>
  <c r="BE89" i="2"/>
  <c r="BE98" i="2"/>
  <c r="BE105" i="2"/>
  <c r="BE123" i="2"/>
  <c r="BE133" i="2"/>
  <c r="BE139" i="2"/>
  <c r="BE141" i="2"/>
  <c r="BE164" i="2"/>
  <c r="BE93" i="2"/>
  <c r="BE110" i="2"/>
  <c r="BE125" i="2"/>
  <c r="BE127" i="2"/>
  <c r="BE131" i="2"/>
  <c r="BE148" i="2"/>
  <c r="BE155" i="2"/>
  <c r="BE171" i="2"/>
  <c r="BE103" i="2"/>
  <c r="BE104" i="2"/>
  <c r="BE106" i="2"/>
  <c r="BE114" i="2"/>
  <c r="BE117" i="2"/>
  <c r="BE132" i="2"/>
  <c r="BE145" i="2"/>
  <c r="BE169" i="2"/>
  <c r="BE180" i="2"/>
  <c r="BE107" i="2"/>
  <c r="BE124" i="2"/>
  <c r="BE129" i="2"/>
  <c r="BE149" i="2"/>
  <c r="BE156" i="2"/>
  <c r="BE158" i="2"/>
  <c r="BE176" i="2"/>
  <c r="BE183" i="2"/>
  <c r="BE189" i="2"/>
  <c r="BE190" i="2"/>
  <c r="BE192" i="2"/>
  <c r="BE193" i="2"/>
  <c r="BE147" i="2"/>
  <c r="BE151" i="2"/>
  <c r="BE95" i="2"/>
  <c r="BE113" i="2"/>
  <c r="BE142" i="2"/>
  <c r="BE167" i="2"/>
  <c r="BE185" i="2"/>
  <c r="BE99" i="2"/>
  <c r="BE108" i="2"/>
  <c r="BE162" i="2"/>
  <c r="BE178" i="2"/>
  <c r="BE184" i="2"/>
  <c r="BE188" i="2"/>
  <c r="BE191" i="2"/>
  <c r="BE194" i="2"/>
  <c r="BE121" i="2"/>
  <c r="BE146" i="2"/>
  <c r="F36" i="3"/>
  <c r="BC56" i="1"/>
  <c r="F36" i="4"/>
  <c r="BC57" i="1"/>
  <c r="F35" i="3"/>
  <c r="BB56" i="1" s="1"/>
  <c r="F35" i="4"/>
  <c r="BB57" i="1" s="1"/>
  <c r="J34" i="2"/>
  <c r="AW55" i="1" s="1"/>
  <c r="F34" i="3"/>
  <c r="BA56" i="1" s="1"/>
  <c r="F37" i="2"/>
  <c r="BD55" i="1"/>
  <c r="J34" i="4"/>
  <c r="AW57" i="1" s="1"/>
  <c r="F37" i="3"/>
  <c r="BD56" i="1" s="1"/>
  <c r="F36" i="2"/>
  <c r="BC55" i="1" s="1"/>
  <c r="F35" i="2"/>
  <c r="BB55" i="1" s="1"/>
  <c r="F37" i="4"/>
  <c r="BD57" i="1" s="1"/>
  <c r="F34" i="4"/>
  <c r="BA57" i="1"/>
  <c r="J34" i="3"/>
  <c r="AW56" i="1" s="1"/>
  <c r="F34" i="2"/>
  <c r="BA55" i="1" s="1"/>
  <c r="R129" i="3" l="1"/>
  <c r="P118" i="3"/>
  <c r="R92" i="3"/>
  <c r="R91" i="3"/>
  <c r="T83" i="4"/>
  <c r="T82" i="4" s="1"/>
  <c r="T129" i="3"/>
  <c r="BK87" i="2"/>
  <c r="BK86" i="2"/>
  <c r="J86" i="2"/>
  <c r="J59" i="2"/>
  <c r="P87" i="2"/>
  <c r="P86" i="2" s="1"/>
  <c r="AU55" i="1" s="1"/>
  <c r="T87" i="2"/>
  <c r="T86" i="2"/>
  <c r="R83" i="4"/>
  <c r="R82" i="4" s="1"/>
  <c r="P129" i="3"/>
  <c r="P83" i="4"/>
  <c r="P82" i="4"/>
  <c r="AU57" i="1"/>
  <c r="T92" i="3"/>
  <c r="T91" i="3"/>
  <c r="BK129" i="3"/>
  <c r="J129" i="3" s="1"/>
  <c r="J67" i="3" s="1"/>
  <c r="BK83" i="4"/>
  <c r="J83" i="4"/>
  <c r="J60" i="4" s="1"/>
  <c r="BK91" i="3"/>
  <c r="J91" i="3"/>
  <c r="J59" i="3"/>
  <c r="J33" i="3"/>
  <c r="AV56" i="1" s="1"/>
  <c r="AT56" i="1" s="1"/>
  <c r="BB54" i="1"/>
  <c r="W31" i="1" s="1"/>
  <c r="F33" i="2"/>
  <c r="AZ55" i="1" s="1"/>
  <c r="J33" i="2"/>
  <c r="AV55" i="1" s="1"/>
  <c r="AT55" i="1" s="1"/>
  <c r="F33" i="3"/>
  <c r="AZ56" i="1" s="1"/>
  <c r="BC54" i="1"/>
  <c r="W32" i="1" s="1"/>
  <c r="J33" i="4"/>
  <c r="AV57" i="1" s="1"/>
  <c r="AT57" i="1" s="1"/>
  <c r="BA54" i="1"/>
  <c r="W30" i="1"/>
  <c r="F33" i="4"/>
  <c r="AZ57" i="1" s="1"/>
  <c r="BD54" i="1"/>
  <c r="W33" i="1"/>
  <c r="P91" i="3" l="1"/>
  <c r="AU56" i="1" s="1"/>
  <c r="AU54" i="1" s="1"/>
  <c r="J87" i="2"/>
  <c r="J60" i="2"/>
  <c r="BK82" i="4"/>
  <c r="J82" i="4" s="1"/>
  <c r="J30" i="4" s="1"/>
  <c r="AG57" i="1" s="1"/>
  <c r="J30" i="2"/>
  <c r="AG55" i="1"/>
  <c r="J30" i="3"/>
  <c r="AG56" i="1"/>
  <c r="AY54" i="1"/>
  <c r="AZ54" i="1"/>
  <c r="AV54" i="1" s="1"/>
  <c r="AK29" i="1" s="1"/>
  <c r="AX54" i="1"/>
  <c r="AW54" i="1"/>
  <c r="AK30" i="1" s="1"/>
  <c r="J39" i="2" l="1"/>
  <c r="J39" i="4"/>
  <c r="J59" i="4"/>
  <c r="J39" i="3"/>
  <c r="AN56" i="1"/>
  <c r="AN55" i="1"/>
  <c r="AN57" i="1"/>
  <c r="AG54" i="1"/>
  <c r="AK26" i="1" s="1"/>
  <c r="AK35" i="1" s="1"/>
  <c r="AT54" i="1"/>
  <c r="W29" i="1"/>
  <c r="AN54" i="1" l="1"/>
</calcChain>
</file>

<file path=xl/sharedStrings.xml><?xml version="1.0" encoding="utf-8"?>
<sst xmlns="http://schemas.openxmlformats.org/spreadsheetml/2006/main" count="3340" uniqueCount="914">
  <si>
    <t>Export Komplet</t>
  </si>
  <si>
    <t>VZ</t>
  </si>
  <si>
    <t>2.0</t>
  </si>
  <si>
    <t>ZAMOK</t>
  </si>
  <si>
    <t>False</t>
  </si>
  <si>
    <t>{bcfb8383-bab6-4588-8bc9-b73132a3fbda}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</si>
  <si>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</si>
  <si>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</si>
  <si>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</si>
  <si>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</si>
  <si>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</si>
  <si>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</si>
  <si>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</si>
  <si>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</si>
  <si>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J20210215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</si>
  <si>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</si>
  <si>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</si>
  <si>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PZS v km 242,742 v žst. Studénka(FINAL)</t>
  </si>
  <si>
    <t>KSO:</t>
  </si>
  <si>
    <t>824</t>
  </si>
  <si>
    <t>CC-CZ:</t>
  </si>
  <si>
    <t/>
  </si>
  <si>
    <t>Místo:</t>
  </si>
  <si>
    <t>PZZ km 242,742 ŽST Studénka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</si>
  <si>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</si>
  <si>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</si>
  <si>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</si>
  <si>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</si>
  <si>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</si>
  <si>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</si>
  <si>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</si>
  <si>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</si>
  <si>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</si>
  <si>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</si>
  <si>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</si>
  <si>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</si>
  <si>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</si>
  <si>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</si>
  <si>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</si>
  <si>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</si>
  <si>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</si>
  <si>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</si>
  <si>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</si>
  <si>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</si>
  <si>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</si>
  <si>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</si>
  <si>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</si>
  <si>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</si>
  <si>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</si>
  <si>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</si>
  <si>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</si>
  <si>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</si>
  <si>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</si>
  <si>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</si>
  <si>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</si>
  <si>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</si>
  <si>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</si>
  <si>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</si>
  <si>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</si>
  <si>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</si>
  <si>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</si>
  <si>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</si>
  <si>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</si>
  <si>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</si>
  <si>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</si>
  <si>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</si>
  <si>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</si>
  <si>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</si>
  <si>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</si>
  <si>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</si>
  <si>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</si>
  <si>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</si>
  <si>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</si>
  <si>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</si>
  <si>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</si>
  <si>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</si>
  <si>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</si>
  <si>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01 - 01</t>
  </si>
  <si>
    <t>Sborník ÚOŽI</t>
  </si>
  <si>
    <t>PRO</t>
  </si>
  <si>
    <t>1</t>
  </si>
  <si>
    <t>{c993327e-27fc-4d58-8b31-08e1445dab1b}</t>
  </si>
  <si>
    <t>2</t>
  </si>
  <si>
    <t>PS 01 - 02</t>
  </si>
  <si>
    <t>ÚRS</t>
  </si>
  <si>
    <t>STA</t>
  </si>
  <si>
    <t>{a1f10dcc-3f60-4022-ad7d-2c58d992727c}</t>
  </si>
  <si>
    <t>VON</t>
  </si>
  <si>
    <t>-</t>
  </si>
  <si>
    <t>{38e8418f-cb68-4091-8102-900d3512a959}</t>
  </si>
  <si>
    <t>KRYCÍ LIST SOUPISU PRACÍ</t>
  </si>
  <si>
    <t>Objekt:</t>
  </si>
  <si>
    <t>PS 01 - 01 - Sborník ÚOŽI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</si>
  <si>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</si>
  <si>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</si>
  <si>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</si>
  <si>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</si>
  <si>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</si>
  <si>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</si>
  <si>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OST1 - Přejezdy - venkovní část</t>
  </si>
  <si>
    <t xml:space="preserve">    OST2 - Uzemnění, ukolejnění</t>
  </si>
  <si>
    <t xml:space="preserve">    OST3 - Software, činnosti ZTE</t>
  </si>
  <si>
    <t xml:space="preserve">    OST4 - Domky, reléové a kabelové skříně</t>
  </si>
  <si>
    <t xml:space="preserve">    OST5 - Zkoušky, regulace,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</si>
  <si>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</si>
  <si>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</si>
  <si>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</si>
  <si>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</si>
  <si>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</si>
  <si>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</si>
  <si>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</si>
  <si>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</si>
  <si>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</si>
  <si>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</si>
  <si>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</si>
  <si>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</si>
  <si>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</si>
  <si>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</si>
  <si>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</si>
  <si>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</si>
  <si>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</si>
  <si>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</si>
  <si>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</si>
  <si>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5914125010</t>
  </si>
  <si>
    <t>Montáž betonových desek. Poznámka: 1. V cenách jsou započteny náklady na manipulaci a montáž desek podle vzorového listu. 2. V cenách nejsou obsaženy náklady na dodávku materiálu.</t>
  </si>
  <si>
    <t>m</t>
  </si>
  <si>
    <t>Sborník UOŽI 01 2023</t>
  </si>
  <si>
    <t>4</t>
  </si>
  <si>
    <t>-1615408</t>
  </si>
  <si>
    <t>VV</t>
  </si>
  <si>
    <t>1"před RD</t>
  </si>
  <si>
    <t>3"panel železobetonový silniční</t>
  </si>
  <si>
    <t>Součet</t>
  </si>
  <si>
    <t>M</t>
  </si>
  <si>
    <t>7590190030</t>
  </si>
  <si>
    <t>Ostatní Nástupištní panel (před vchodové dveře RD)</t>
  </si>
  <si>
    <t>kus</t>
  </si>
  <si>
    <t>128</t>
  </si>
  <si>
    <t>-1854851897</t>
  </si>
  <si>
    <t>OST1</t>
  </si>
  <si>
    <t>Přejezdy - venkovní část</t>
  </si>
  <si>
    <t>3</t>
  </si>
  <si>
    <t>7590117010</t>
  </si>
  <si>
    <t>Demontáž objektu rozměru do 6,0 x 3,0 m - včetně odpojení zařízení od kabelových rozvodů</t>
  </si>
  <si>
    <t>1591582657</t>
  </si>
  <si>
    <t>7593317085</t>
  </si>
  <si>
    <t>Demontáž vnitřní části objektu OPD 2,5/3,6 E</t>
  </si>
  <si>
    <t>-1019688629</t>
  </si>
  <si>
    <t>7590115010</t>
  </si>
  <si>
    <t>Montáž objektu rozměru do 6,0 x 3,0 m - usazení na základy, zatažení kabelů a zřízení kabelové rezervy, opravný nátěr. Neobsahuje výkop a zához jam</t>
  </si>
  <si>
    <t>-1004737606</t>
  </si>
  <si>
    <t>6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</si>
  <si>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</si>
  <si>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</si>
  <si>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-1707134753</t>
  </si>
  <si>
    <t>7</t>
  </si>
  <si>
    <t>7590190210</t>
  </si>
  <si>
    <t>Ostatní Skříňka na dokumenty</t>
  </si>
  <si>
    <t>-1367780750</t>
  </si>
  <si>
    <t>8</t>
  </si>
  <si>
    <t>7590115030</t>
  </si>
  <si>
    <t>Montáž objektu střechy sedlové nebo valbové rel. domku rozměru do 3x3 m</t>
  </si>
  <si>
    <t>351981942</t>
  </si>
  <si>
    <t>9</t>
  </si>
  <si>
    <t>7590110510</t>
  </si>
  <si>
    <t>Domky, přístřešky Střecha valbová - rel.domku podle zvl. požadavků a předložené dokumentace 3x2 m</t>
  </si>
  <si>
    <t>-250542785</t>
  </si>
  <si>
    <t>10</t>
  </si>
  <si>
    <t>7590110700</t>
  </si>
  <si>
    <t>Domky, přístřešky Okapy a děšťové svody - pro rel. domek podle zvl. požadavků a  předložené dokumentace 3x2 m</t>
  </si>
  <si>
    <t>-903128032</t>
  </si>
  <si>
    <t>11</t>
  </si>
  <si>
    <t>7592817010</t>
  </si>
  <si>
    <t>Demontáž výstražníku</t>
  </si>
  <si>
    <t>-475927257</t>
  </si>
  <si>
    <t>12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</si>
  <si>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</si>
  <si>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</si>
  <si>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-159363978</t>
  </si>
  <si>
    <t>13</t>
  </si>
  <si>
    <t>7592810140R</t>
  </si>
  <si>
    <t xml:space="preserve">Výstražník  AŽD s LED VL4_x000D_
</t>
  </si>
  <si>
    <t>955148995</t>
  </si>
  <si>
    <t>14</t>
  </si>
  <si>
    <t>7592837090</t>
  </si>
  <si>
    <t>Demontáž stojanu se závorou bez výstražníku</t>
  </si>
  <si>
    <t>1248651439</t>
  </si>
  <si>
    <t>7592835090</t>
  </si>
  <si>
    <t>Montáž stojanu se závorou bez výstražníku</t>
  </si>
  <si>
    <t>1571010668</t>
  </si>
  <si>
    <t>16</t>
  </si>
  <si>
    <t>7592830861</t>
  </si>
  <si>
    <t>Součásti stojanu se závorou Unašeč sestavený pro EKC na skládaná křídla + PZA100/200 (CV708505409)</t>
  </si>
  <si>
    <t>1664225605</t>
  </si>
  <si>
    <t>17</t>
  </si>
  <si>
    <t>7592837040</t>
  </si>
  <si>
    <t>Demontáž součástí stojanu se závorou soupravy křídel s protizávažím</t>
  </si>
  <si>
    <t>1354410519</t>
  </si>
  <si>
    <t>18</t>
  </si>
  <si>
    <t>7592835040</t>
  </si>
  <si>
    <t>Montáž součástí stojanu se závorou soupravy křídel s protizávažím</t>
  </si>
  <si>
    <t>452269884</t>
  </si>
  <si>
    <t>19</t>
  </si>
  <si>
    <t>7592827110</t>
  </si>
  <si>
    <t>Demontáž kříže výstražného</t>
  </si>
  <si>
    <t>-30020915</t>
  </si>
  <si>
    <t>20</t>
  </si>
  <si>
    <t>7592825110</t>
  </si>
  <si>
    <t>Montáž kříže výstražného</t>
  </si>
  <si>
    <t>229083537</t>
  </si>
  <si>
    <t>5962116005</t>
  </si>
  <si>
    <t>Foliopísmo nereflexní pro opravu značek</t>
  </si>
  <si>
    <t>m2</t>
  </si>
  <si>
    <t>366804314</t>
  </si>
  <si>
    <t>22</t>
  </si>
  <si>
    <t>7590725140</t>
  </si>
  <si>
    <t>Situování stožáru návěstidla nebo výstražníku přejezdového zařízení</t>
  </si>
  <si>
    <t>1946211161</t>
  </si>
  <si>
    <t>23</t>
  </si>
  <si>
    <t>5963125015</t>
  </si>
  <si>
    <t>Panel železobetonový silniční rozměru 300x100x15</t>
  </si>
  <si>
    <t>739480941</t>
  </si>
  <si>
    <t>24</t>
  </si>
  <si>
    <t>7590525466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</si>
  <si>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</si>
  <si>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2129804756</t>
  </si>
  <si>
    <t>25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</si>
  <si>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</si>
  <si>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</si>
  <si>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-406233212</t>
  </si>
  <si>
    <t>26</t>
  </si>
  <si>
    <t>7590527044</t>
  </si>
  <si>
    <t>Demontáž kabelu ručně zatahovaného z roury kabelovodu</t>
  </si>
  <si>
    <t>-1019844590</t>
  </si>
  <si>
    <t>27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</si>
  <si>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</si>
  <si>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</si>
  <si>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1889334823</t>
  </si>
  <si>
    <t>28</t>
  </si>
  <si>
    <t>7590521544</t>
  </si>
  <si>
    <t>Venkovní vedení kabelová - metalické sítě Plněné, párované s ochr. vodičem TCEKPFLEY 24 P 1,0 D</t>
  </si>
  <si>
    <t>-1245672901</t>
  </si>
  <si>
    <t>29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</si>
  <si>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</si>
  <si>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</si>
  <si>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1483328313</t>
  </si>
  <si>
    <t>30</t>
  </si>
  <si>
    <t>7590521604</t>
  </si>
  <si>
    <t>Venkovní vedení kabelová - metalické sítě Plněné, párované s ochr. vodičem, armované Al dráty TCEKPFLEZE 7 P 1,0 D</t>
  </si>
  <si>
    <t>-1505048199</t>
  </si>
  <si>
    <t>31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</si>
  <si>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</si>
  <si>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</si>
  <si>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-538189188</t>
  </si>
  <si>
    <t>32</t>
  </si>
  <si>
    <t>7590521609</t>
  </si>
  <si>
    <t>Venkovní vedení kabelová - metalické sítě Plněné, párované s ochr. vodičem, armované Al dráty TCEKPFLEZE 12 P 1,0 D</t>
  </si>
  <si>
    <t>-2121005900</t>
  </si>
  <si>
    <t>33</t>
  </si>
  <si>
    <t>7492554014</t>
  </si>
  <si>
    <t>Montáž kabelů 4- a 5-žílových Cu do 50 mm2 - uložení do země, chráničky, na rošty, pod omítku apod.</t>
  </si>
  <si>
    <t>-752206546</t>
  </si>
  <si>
    <t>34</t>
  </si>
  <si>
    <t>7590525445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</si>
  <si>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</si>
  <si>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-1813230725</t>
  </si>
  <si>
    <t>35</t>
  </si>
  <si>
    <t>7492103690</t>
  </si>
  <si>
    <t>Spojovací vedení, podpěrné izolátory Spojky, ukončení pasu, ostatní Spojka XAGA 500 43/8-150</t>
  </si>
  <si>
    <t>1749315246</t>
  </si>
  <si>
    <t>36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</si>
  <si>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</si>
  <si>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</si>
  <si>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1438883869</t>
  </si>
  <si>
    <t>37</t>
  </si>
  <si>
    <t>7590720420</t>
  </si>
  <si>
    <t>Součásti světelných návěstidel Základ pod žebříky k náv. 10x40x80cm (HM0592110060000)</t>
  </si>
  <si>
    <t>706364251</t>
  </si>
  <si>
    <t>OST2</t>
  </si>
  <si>
    <t>Uzemnění, ukolejnění</t>
  </si>
  <si>
    <t>38</t>
  </si>
  <si>
    <t>7590155014</t>
  </si>
  <si>
    <t>Montáž uzemnění kabelu celoplastového ve spojce - vyvrtání otvoru do armatury spojky, upevnění zemnícího šroubu, připojení vodičů a zřízení protikorozní ochrany</t>
  </si>
  <si>
    <t>92276586</t>
  </si>
  <si>
    <t>39</t>
  </si>
  <si>
    <t>7598095005</t>
  </si>
  <si>
    <t>Změření zemního odporu</t>
  </si>
  <si>
    <t>-620143158</t>
  </si>
  <si>
    <t>40</t>
  </si>
  <si>
    <t>7491651044</t>
  </si>
  <si>
    <t>Montáž vnitřního uzemnění ostatní svorka zkušební, spojovací, odbočná a upevňovací</t>
  </si>
  <si>
    <t>-1818773857</t>
  </si>
  <si>
    <t>41</t>
  </si>
  <si>
    <t>7491601710</t>
  </si>
  <si>
    <t>Uzemnění Hromosvodné vedení Svorka SZa zkušební (SZm)</t>
  </si>
  <si>
    <t>-1849182588</t>
  </si>
  <si>
    <t>42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</si>
  <si>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</si>
  <si>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</si>
  <si>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-58046259</t>
  </si>
  <si>
    <t>43</t>
  </si>
  <si>
    <t>7590150030</t>
  </si>
  <si>
    <t>Uzemnění, ukolejnění Tyč zemnící se svorkou l=1,5m (HM0354405211015)</t>
  </si>
  <si>
    <t>852165130</t>
  </si>
  <si>
    <t>44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</si>
  <si>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</si>
  <si>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</si>
  <si>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-2109117399</t>
  </si>
  <si>
    <t>45</t>
  </si>
  <si>
    <t>7491600180</t>
  </si>
  <si>
    <t>Uzemnění Vnější Uzemňovací vedení v zemi, páskem FeZn do 120 mm2</t>
  </si>
  <si>
    <t>354111379</t>
  </si>
  <si>
    <t>46</t>
  </si>
  <si>
    <t>7590155080</t>
  </si>
  <si>
    <t>Zhotovení sběrnice uzemňovací - měděné desky s přípojnými body spojené měděným páskem s praporcem na izolační podložce, na který bude přiveden uzemňovací vodič</t>
  </si>
  <si>
    <t>-2015724878</t>
  </si>
  <si>
    <t>OST3</t>
  </si>
  <si>
    <t>Software, činnosti ZTE</t>
  </si>
  <si>
    <t>47</t>
  </si>
  <si>
    <t>7598095335</t>
  </si>
  <si>
    <t>Aktivace LDS modul GSM</t>
  </si>
  <si>
    <t>1733830547</t>
  </si>
  <si>
    <t>48</t>
  </si>
  <si>
    <t>7592605011R</t>
  </si>
  <si>
    <t>SW adresný pro atypické aplikace (výměna ASW PZS v km 242,742)</t>
  </si>
  <si>
    <t>-1505803309</t>
  </si>
  <si>
    <t>49</t>
  </si>
  <si>
    <t>7592500435</t>
  </si>
  <si>
    <t>Diagnostická zařízení SW adresný diagnostický LDS jádro - základní konfigurace</t>
  </si>
  <si>
    <t>-726616762</t>
  </si>
  <si>
    <t>OST4</t>
  </si>
  <si>
    <t>Domky, reléové a kabelové skříně</t>
  </si>
  <si>
    <t>50</t>
  </si>
  <si>
    <t>7494351032</t>
  </si>
  <si>
    <t>Montáž jističů (do 10 kA) třípólových přes 20 do 63 A</t>
  </si>
  <si>
    <t>1637730137</t>
  </si>
  <si>
    <t>51</t>
  </si>
  <si>
    <t>7494003084</t>
  </si>
  <si>
    <t>Modulární přístroje Jističe do 63 A; 6 kA 3-pólové In 25 A, Ue AC 230/400 V / DC 216 V, charakteristika B, 3pól, Icn 6 kA</t>
  </si>
  <si>
    <t>-1857580230</t>
  </si>
  <si>
    <t>52</t>
  </si>
  <si>
    <t>7494751012</t>
  </si>
  <si>
    <t>Montáž svodičů přepětí pro sítě nn - typ 1 (třída B) pro jednofázové sítě - do rozvaděče nebo skříně</t>
  </si>
  <si>
    <t>-957392652</t>
  </si>
  <si>
    <t>53</t>
  </si>
  <si>
    <t>7494004138</t>
  </si>
  <si>
    <t>Modulární přístroje Přepěťové ochrany Svodiče přepětí typ 2, Imax 40 kA, Uc AC 350 V, výměnné moduly, varistor, jiskřiště, 1+N-pól</t>
  </si>
  <si>
    <t>-47152538</t>
  </si>
  <si>
    <t>54</t>
  </si>
  <si>
    <t>7494754010</t>
  </si>
  <si>
    <t>Montáž svodičů přepětí pro sítě nn - typ 3 (třída D) pro třífázové sítě - do rozvaděče nebo skříně</t>
  </si>
  <si>
    <t>-1946073020</t>
  </si>
  <si>
    <t>55</t>
  </si>
  <si>
    <t>7494004102</t>
  </si>
  <si>
    <t>Modulární přístroje Přepěťové ochrany Kombinované svodiče bleskových proudů a přepětí typ 1+2, Iimp 12,5 kA, Uc AC 335 V, výměnné moduly, varistor, 3pól</t>
  </si>
  <si>
    <t>-1082868137</t>
  </si>
  <si>
    <t>56</t>
  </si>
  <si>
    <t>7494752010</t>
  </si>
  <si>
    <t>Montáž svodičů přepětí pro sítě nn - typ 1+2 (třída B+C) pro třífázové sítě - do rozvaděče nebo skříně</t>
  </si>
  <si>
    <t>152945828</t>
  </si>
  <si>
    <t>57</t>
  </si>
  <si>
    <t>7494004112</t>
  </si>
  <si>
    <t>Modulární přístroje Přepěťové ochrany Kombinované svodiče bleskových proudů a přepětí typ 1+2, Iimp 12,5 kA, Uc AC 335 V, výměnné moduly, se signalizací, varistor, 4pól</t>
  </si>
  <si>
    <t>1284618635</t>
  </si>
  <si>
    <t>58</t>
  </si>
  <si>
    <t>7491451030</t>
  </si>
  <si>
    <t>Montáž kabelových stojin a ocelových roštů kabelových roštů délky 3 m, šířky do 400 mm - včetně rozměření, usazení, vyvážení, upevnění, sváření a elektrického pospojování</t>
  </si>
  <si>
    <t>1160021109</t>
  </si>
  <si>
    <t>59</t>
  </si>
  <si>
    <t>7491403280</t>
  </si>
  <si>
    <t>Kabelové rošty a žlaby Kabelové žlaby drátěné, pozinkované MERKUR 150/50 M2 galv.zinek</t>
  </si>
  <si>
    <t>385987989</t>
  </si>
  <si>
    <t>60</t>
  </si>
  <si>
    <t>7593005022</t>
  </si>
  <si>
    <t>Montáž dobíječe, usměrňovače, napáječe skříňového vysokého - včetně připojení vodičů elektrické sítě ss rozvodu a uzemnění, přezkoušení funkce</t>
  </si>
  <si>
    <t>1567624115</t>
  </si>
  <si>
    <t>61</t>
  </si>
  <si>
    <t>7593000160</t>
  </si>
  <si>
    <t>Dobíječe, usměrňovače, napáječe Usměrňovač D400 G24/40,oceloplechová skříň 750x550x450, základní stavová indikace opticky i bezpotenciálově</t>
  </si>
  <si>
    <t>1863731608</t>
  </si>
  <si>
    <t>62</t>
  </si>
  <si>
    <t>7593317100</t>
  </si>
  <si>
    <t>Demontáž zabezpečovacího stojanu</t>
  </si>
  <si>
    <t>-1064913927</t>
  </si>
  <si>
    <t>63</t>
  </si>
  <si>
    <t>7593317380</t>
  </si>
  <si>
    <t>Demontáž panelu reléového</t>
  </si>
  <si>
    <t>851643416</t>
  </si>
  <si>
    <t>64</t>
  </si>
  <si>
    <t>7593317382</t>
  </si>
  <si>
    <t>Demontáž panelu se svorkovnicemi</t>
  </si>
  <si>
    <t>-434063566</t>
  </si>
  <si>
    <t>65</t>
  </si>
  <si>
    <t>7593315106</t>
  </si>
  <si>
    <t>Montáž zabezpečovacího stojanu s elektronickými prvky a panely - upevnění stojanu do stojanové řady, připojení ochranného uzemnění a informativní kontrola zapojení</t>
  </si>
  <si>
    <t>-913863484</t>
  </si>
  <si>
    <t>66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</si>
  <si>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</si>
  <si>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</si>
  <si>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</si>
  <si>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-1239729043</t>
  </si>
  <si>
    <t>67</t>
  </si>
  <si>
    <t>7593317120</t>
  </si>
  <si>
    <t>Demontáž stojanové řady pro 1-3 stojany</t>
  </si>
  <si>
    <t>1044093461</t>
  </si>
  <si>
    <t>68</t>
  </si>
  <si>
    <t>7593315120</t>
  </si>
  <si>
    <t>Montáž stojanové řady pro 1 stojan - sestavení dodané konstrukce, vyměření místa a usazení stojanové řady, montáž ochranných plechů a roštu stojanové řady, ukotvení</t>
  </si>
  <si>
    <t>177171657</t>
  </si>
  <si>
    <t>69</t>
  </si>
  <si>
    <t>7593310890</t>
  </si>
  <si>
    <t>Konstrukční díly Řada stojanová 1 - dílná 1 stojan (HM0404215990301)</t>
  </si>
  <si>
    <t>95580598</t>
  </si>
  <si>
    <t>70</t>
  </si>
  <si>
    <t>7593315140</t>
  </si>
  <si>
    <t>Ukotvení stojanové řady do stěny jednou spojnicí</t>
  </si>
  <si>
    <t>2146742541</t>
  </si>
  <si>
    <t>71</t>
  </si>
  <si>
    <t>7593315142</t>
  </si>
  <si>
    <t>Ukotvení stojanové řady na vedlejší stojanovou řadu</t>
  </si>
  <si>
    <t>-1526248243</t>
  </si>
  <si>
    <t>72</t>
  </si>
  <si>
    <t>7593337040</t>
  </si>
  <si>
    <t>Demontáž malorozměrného relé</t>
  </si>
  <si>
    <t>1797181904</t>
  </si>
  <si>
    <t>73</t>
  </si>
  <si>
    <t>7593335040</t>
  </si>
  <si>
    <t>Montáž malorozměrného relé</t>
  </si>
  <si>
    <t>598427571</t>
  </si>
  <si>
    <t>74</t>
  </si>
  <si>
    <t>7593330040</t>
  </si>
  <si>
    <t>Výměnné díly Relé NMŠ 1-2000 (HM0404221990407)</t>
  </si>
  <si>
    <t>-1615842245</t>
  </si>
  <si>
    <t>75</t>
  </si>
  <si>
    <t>7593330111R</t>
  </si>
  <si>
    <t>Výměnné díly Relé NMŠM 1-1500</t>
  </si>
  <si>
    <t>-1104413182</t>
  </si>
  <si>
    <t>76</t>
  </si>
  <si>
    <t>7593317090</t>
  </si>
  <si>
    <t>Demontáž bateriové skříně do reléového objektu 2,5/3,6</t>
  </si>
  <si>
    <t>1787670790</t>
  </si>
  <si>
    <t>77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</si>
  <si>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</si>
  <si>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</si>
  <si>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-207347534</t>
  </si>
  <si>
    <t>78</t>
  </si>
  <si>
    <t>7593310040</t>
  </si>
  <si>
    <t>Konstrukční díly Baterová skříň klimatizovaná BSK 2</t>
  </si>
  <si>
    <t>1755622130</t>
  </si>
  <si>
    <t>79</t>
  </si>
  <si>
    <t>7592907040</t>
  </si>
  <si>
    <t>Demontáž bloku baterie olověné 6 V a 12 V kapacity do 200 Ah</t>
  </si>
  <si>
    <t>1709218557</t>
  </si>
  <si>
    <t>80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</si>
  <si>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</si>
  <si>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</si>
  <si>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256885484</t>
  </si>
  <si>
    <t>81</t>
  </si>
  <si>
    <t>7592920640</t>
  </si>
  <si>
    <t>Baterie Staniční akumulátory Pb blok 6 V/210 Ah C10 s pancéřovanou trubkovou elektrodou, uzavřený - gel, cena včetně spojovacího materiálu a bateriového nosiče či stojanu</t>
  </si>
  <si>
    <t>1030217953</t>
  </si>
  <si>
    <t>82</t>
  </si>
  <si>
    <t>7593337160</t>
  </si>
  <si>
    <t>Demontáž souboru KAV, FID, ASE</t>
  </si>
  <si>
    <t>1215343921</t>
  </si>
  <si>
    <t>83</t>
  </si>
  <si>
    <t>7590197015</t>
  </si>
  <si>
    <t>Demontáž ovládací skříňky přejezdového zařízení z objektu - včetně odpojení kabelů</t>
  </si>
  <si>
    <t>-1665383063</t>
  </si>
  <si>
    <t>84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</si>
  <si>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</si>
  <si>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</si>
  <si>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-1153528374</t>
  </si>
  <si>
    <t>85</t>
  </si>
  <si>
    <t>7590120160</t>
  </si>
  <si>
    <t>Skříně Skříňka ovl. pro PZZ-RE (CV723089004)</t>
  </si>
  <si>
    <t>-1266635440</t>
  </si>
  <si>
    <t>86</t>
  </si>
  <si>
    <t>7596917030</t>
  </si>
  <si>
    <t>Demontáž telefonních objektů VTO 3 - 11</t>
  </si>
  <si>
    <t>575520789</t>
  </si>
  <si>
    <t>87</t>
  </si>
  <si>
    <t>7590125057</t>
  </si>
  <si>
    <t>Montáž skříně společné přístrojové pro přejezdy - usazení skříně a zatažení kabelů bez zhotovení a zapojení kabelových forem. Bez kabelových příchytek</t>
  </si>
  <si>
    <t>-1560053070</t>
  </si>
  <si>
    <t>88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</si>
  <si>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</si>
  <si>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</si>
  <si>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532229104</t>
  </si>
  <si>
    <t>89</t>
  </si>
  <si>
    <t>7593100910</t>
  </si>
  <si>
    <t>Měniče Měnič DC/DC1 pro MB telefony, napětí DC/DC 12-36 V pro ústřední napájení mb venkovních telefonních objektů</t>
  </si>
  <si>
    <t>-1632665199</t>
  </si>
  <si>
    <t>90</t>
  </si>
  <si>
    <t>7595120060</t>
  </si>
  <si>
    <t>Telefonní přístroje nezapojené na ústřednu Venkovní telefonní objekt, provedení do skříně PSS133/313, interní napájení</t>
  </si>
  <si>
    <t>-1991622367</t>
  </si>
  <si>
    <t>OST5</t>
  </si>
  <si>
    <t>Zkoušky, regulace, revize</t>
  </si>
  <si>
    <t>91</t>
  </si>
  <si>
    <t>7598095225</t>
  </si>
  <si>
    <t>Kapacitní zkouška baterie staniční (bez ohledu na počet článků)</t>
  </si>
  <si>
    <t>-1770331564</t>
  </si>
  <si>
    <t>92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</si>
  <si>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</si>
  <si>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</si>
  <si>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-1506899929</t>
  </si>
  <si>
    <t>93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</si>
  <si>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</si>
  <si>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</si>
  <si>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1617150869</t>
  </si>
  <si>
    <t>94</t>
  </si>
  <si>
    <t>7598095125</t>
  </si>
  <si>
    <t>Přezkoušení a regulace diagnostiky - kontrola zapojení včetně příslušného zkoušení hodnot zařízení</t>
  </si>
  <si>
    <t>-2040102539</t>
  </si>
  <si>
    <t>95</t>
  </si>
  <si>
    <t>7598095390</t>
  </si>
  <si>
    <t>Příprava ke komplexním zkouškám za 1 jízdní cestu do 30 výhybek - oživení, seřízení a nastavení zařízení s ohledem na postup jeho uvádění do provozu</t>
  </si>
  <si>
    <t>-1209898305</t>
  </si>
  <si>
    <t>96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</si>
  <si>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</si>
  <si>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</si>
  <si>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-906769155</t>
  </si>
  <si>
    <t>97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</si>
  <si>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</si>
  <si>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</si>
  <si>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1105031189</t>
  </si>
  <si>
    <t>98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</si>
  <si>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</si>
  <si>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</si>
  <si>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1887460226</t>
  </si>
  <si>
    <t>99</t>
  </si>
  <si>
    <t>7598095565</t>
  </si>
  <si>
    <t>Vyhotovení protokolu UTZ pro PZZ se závorou dvě a více kolejí - vykonání prohlídky a zkoušky včetně vyhotovení protokolu podle vyhl. 100/1995 Sb.</t>
  </si>
  <si>
    <t>1088348361</t>
  </si>
  <si>
    <t>100</t>
  </si>
  <si>
    <t>7598095635</t>
  </si>
  <si>
    <t>Vyhotovení revizní zprávy PZZ - vykonání prohlídky a zkoušky pro napájení elektrického zařízení včetně vyhotovení revizní zprávy podle vyhl. 100/1995 Sb. a norem ČSN</t>
  </si>
  <si>
    <t>1304513980</t>
  </si>
  <si>
    <t>101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</si>
  <si>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</si>
  <si>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</si>
  <si>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1140515591</t>
  </si>
  <si>
    <t>PS 01 - 02 - ÚRS</t>
  </si>
  <si>
    <t xml:space="preserve">    1 - Zemní práce</t>
  </si>
  <si>
    <t xml:space="preserve">    2 - Zakládání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</si>
  <si>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</si>
  <si>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</si>
  <si>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</si>
  <si>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764 - Konstrukce klempířské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</si>
  <si>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</si>
  <si>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</si>
  <si>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</si>
  <si>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</si>
  <si>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OST - Ostatní</t>
  </si>
  <si>
    <t>Zemní práce</t>
  </si>
  <si>
    <t>131213711</t>
  </si>
  <si>
    <t>Hloubení zapažených jam ručně s urovnáním dna do předepsaného profilu a spádu v hornině třídy těžitelnosti I skupiny 3 soudržných</t>
  </si>
  <si>
    <t>m3</t>
  </si>
  <si>
    <t>CS ÚRS 2023 01</t>
  </si>
  <si>
    <t>-177353479</t>
  </si>
  <si>
    <t>Online PSC</t>
  </si>
  <si>
    <t>https://podminky.urs.cz/item/CS_URS_2023_01/131213711</t>
  </si>
  <si>
    <t>174111101</t>
  </si>
  <si>
    <t>Zásyp sypaninou z jakékoliv horniny ručně s uložením výkopku ve vrstvách se zhutněním jam, šachet, rýh nebo kolem objektů v těchto vykopávkách</t>
  </si>
  <si>
    <t>90460118</t>
  </si>
  <si>
    <t>https://podminky.urs.cz/item/CS_URS_2023_01/174111101</t>
  </si>
  <si>
    <t>181913111</t>
  </si>
  <si>
    <t>Úprava pláně vyrovnáním výškových rozdílů ručně v hornině třídy těžitelnosti II skupiny 4 bez zhutnění</t>
  </si>
  <si>
    <t>-397510285</t>
  </si>
  <si>
    <t>https://podminky.urs.cz/item/CS_URS_2023_01/181913111</t>
  </si>
  <si>
    <t>460581131</t>
  </si>
  <si>
    <t>Úprava terénu uvedení nezpevněného terénu do původního stavu v místě dočasného uložení výkopku s vyhrabáním, srovnáním a částečným dosetím trávy</t>
  </si>
  <si>
    <t>-159789024</t>
  </si>
  <si>
    <t>https://podminky.urs.cz/item/CS_URS_2023_01/460581131</t>
  </si>
  <si>
    <t>Zakládání</t>
  </si>
  <si>
    <t>273121111</t>
  </si>
  <si>
    <t>Osazení základových prefabrikovaných železobetonových konstrukcí desek hmotnosti jednotlivě do 5 t</t>
  </si>
  <si>
    <t>1011134866</t>
  </si>
  <si>
    <t>https://podminky.urs.cz/item/CS_URS_2023_01/273121111</t>
  </si>
  <si>
    <t>279113112</t>
  </si>
  <si>
    <t>Základové zdi z tvárnic ztraceného bednění včetně výplně z betonu bez zvláštních nároků na vliv prostředí třídy C 8/10, tloušťky zdiva přes 150 do 200 mm</t>
  </si>
  <si>
    <t>-1309707763</t>
  </si>
  <si>
    <t>https://podminky.urs.cz/item/CS_URS_2023_01/279113112</t>
  </si>
  <si>
    <t>279361221</t>
  </si>
  <si>
    <t>Výztuž základových zdí nosných svislých nebo odkloněných od svislice, rovinných nebo oblých, deskových nebo žebrových, včetně výztuže jejich žeber z betonářské oceli 10 216 (E)</t>
  </si>
  <si>
    <t>t</t>
  </si>
  <si>
    <t>80815726</t>
  </si>
  <si>
    <t>https://podminky.urs.cz/item/CS_URS_2023_01/279361221</t>
  </si>
  <si>
    <t>58932310</t>
  </si>
  <si>
    <t>beton C 12/15 kamenivo frakce 0/8</t>
  </si>
  <si>
    <t>-1575893334</t>
  </si>
  <si>
    <t>59515430</t>
  </si>
  <si>
    <t>tvárnice ztraceného bednění betonová dělená pro zdivo tl 200mm</t>
  </si>
  <si>
    <t>-842961401</t>
  </si>
  <si>
    <t>69311088</t>
  </si>
  <si>
    <t>geotextilie netkaná separační, ochranná, filtrační, drenážní PES 500g/m2</t>
  </si>
  <si>
    <t>-1586631683</t>
  </si>
  <si>
    <t>13021012</t>
  </si>
  <si>
    <t>tyč ocelová kruhová žebírková DIN 488 jakost B500B (10 505) výztuž do betonu D 10mm</t>
  </si>
  <si>
    <t>-914996676</t>
  </si>
  <si>
    <t>58333625</t>
  </si>
  <si>
    <t>kamenivo těžené hrubé frakce 4/8</t>
  </si>
  <si>
    <t>-107093871</t>
  </si>
  <si>
    <t>58331200</t>
  </si>
  <si>
    <t>štěrkopísek netříděný</t>
  </si>
  <si>
    <t>-682866702</t>
  </si>
  <si>
    <t>Ostatní konstrukce a práce, bourání</t>
  </si>
  <si>
    <t>961055111</t>
  </si>
  <si>
    <t>Bourání základů z betonu železového</t>
  </si>
  <si>
    <t>-1592195972</t>
  </si>
  <si>
    <t>https://podminky.urs.cz/item/CS_URS_2023_01/961055111</t>
  </si>
  <si>
    <t>PSV</t>
  </si>
  <si>
    <t>Práce a dodávky PSV</t>
  </si>
  <si>
    <t>741</t>
  </si>
  <si>
    <t>Elektroinstalace - silnoproud</t>
  </si>
  <si>
    <t>741122621</t>
  </si>
  <si>
    <t>Montáž kabelů měděných bez ukončení uložených pevně plných kulatých nebo bezhalogenových (např. CYKY) počtu a průřezu žil 4x1,5 až 4 mm2</t>
  </si>
  <si>
    <t>1066603831</t>
  </si>
  <si>
    <t>https://podminky.urs.cz/item/CS_URS_2023_01/741122621</t>
  </si>
  <si>
    <t>34111068</t>
  </si>
  <si>
    <t>kabel instalační jádro Cu plné izolace PVC plášť PVC 450/750V (CYKY) 4x4mm2</t>
  </si>
  <si>
    <t>2027089859</t>
  </si>
  <si>
    <t>17,3913043478261*1,15 "Přepočtené koeficientem množství</t>
  </si>
  <si>
    <t>764</t>
  </si>
  <si>
    <t>Konstrukce klempířské</t>
  </si>
  <si>
    <t>764202155</t>
  </si>
  <si>
    <t>Montáž oplechování střešních prvků okapu okapovým plechem oblým nebo ze segmentů</t>
  </si>
  <si>
    <t>2009853651</t>
  </si>
  <si>
    <t>https://podminky.urs.cz/item/CS_URS_2023_01/764202155</t>
  </si>
  <si>
    <t>764548331</t>
  </si>
  <si>
    <t>Svod z titanzinkového lesklého válcovaného plechu včetně objímek, kolen a odskoků sběrač dešťové vody kruhového svodu, průměru 80 mm</t>
  </si>
  <si>
    <t>1170378345</t>
  </si>
  <si>
    <t>https://podminky.urs.cz/item/CS_URS_2023_01/764548331</t>
  </si>
  <si>
    <t>Práce a dodávky M</t>
  </si>
  <si>
    <t>22-M</t>
  </si>
  <si>
    <t>Montáže technologických zařízení pro dopravní stavby</t>
  </si>
  <si>
    <t>220270611</t>
  </si>
  <si>
    <t>Montáž vodiče nebo lana silnoproudého měděného uloženého pevně včetně připevnění vodiče, odměření, odřezání na potřebnou délku, vyformování, prozvonění vodičů a označení trasy CYA 70,0 mm2</t>
  </si>
  <si>
    <t>1977639390</t>
  </si>
  <si>
    <t>https://podminky.urs.cz/item/CS_URS_2023_01/220270611</t>
  </si>
  <si>
    <t>34141029</t>
  </si>
  <si>
    <t>vodič propojovací flexibilní jádro Cu lanované izolace PVC 450/750V (H07V-K) 1x16mm2</t>
  </si>
  <si>
    <t>1911911746</t>
  </si>
  <si>
    <t>34141031</t>
  </si>
  <si>
    <t>vodič propojovací flexibilní jádro Cu lanované izolace PVC 450/750V (H07V-K) 1x35mm2</t>
  </si>
  <si>
    <t>-900816555</t>
  </si>
  <si>
    <t>46-M</t>
  </si>
  <si>
    <t>Zemní práce při extr.mont.pracích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</si>
  <si>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</si>
  <si>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</si>
  <si>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-1330447236</t>
  </si>
  <si>
    <t>https://podminky.urs.cz/item/CS_URS_2023_01/460631214</t>
  </si>
  <si>
    <t>28611634</t>
  </si>
  <si>
    <t>trubka vodovodní PVC-O pro rozvod pitné vody PN 16 200x4,9mm</t>
  </si>
  <si>
    <t>-255330661</t>
  </si>
  <si>
    <t>460633113</t>
  </si>
  <si>
    <t>Zemní protlaky zemní práce nutné k provedení protlaku výkop včetně zásypu strojně startovací jáma v hornině třídy těžitelnosti II skupiny 4</t>
  </si>
  <si>
    <t>1238451362</t>
  </si>
  <si>
    <t>https://podminky.urs.cz/item/CS_URS_2023_01/460633113</t>
  </si>
  <si>
    <t>460633213</t>
  </si>
  <si>
    <t>Zemní protlaky zemní práce nutné k provedení protlaku výkop včetně zásypu strojně koncová jáma v hornině třídy těžitelnosti II skupiny 4</t>
  </si>
  <si>
    <t>1114665618</t>
  </si>
  <si>
    <t>https://podminky.urs.cz/item/CS_URS_2023_01/460633213</t>
  </si>
  <si>
    <t>HZS</t>
  </si>
  <si>
    <t>Hodinové zúčtovací sazby</t>
  </si>
  <si>
    <t>HZS4131</t>
  </si>
  <si>
    <t>Hodinové zúčtovací sazby ostatních profesí obsluha stavebních strojů a zařízení jeřábník</t>
  </si>
  <si>
    <t>hod</t>
  </si>
  <si>
    <t>512</t>
  </si>
  <si>
    <t>-731291459</t>
  </si>
  <si>
    <t>https://podminky.urs.cz/item/CS_URS_2023_01/HZS4131</t>
  </si>
  <si>
    <t>HZS4142</t>
  </si>
  <si>
    <t>Hodinové zúčtovací sazby ostatních profesí obsluha stavebních strojů a zařízení vazač břemen odborný</t>
  </si>
  <si>
    <t>-630174365</t>
  </si>
  <si>
    <t>https://podminky.urs.cz/item/CS_URS_2023_01/HZS4142</t>
  </si>
  <si>
    <t>OST</t>
  </si>
  <si>
    <t>Ostatní</t>
  </si>
  <si>
    <t>35442020</t>
  </si>
  <si>
    <t>svorka uzemnění Cu k zemnící tyči, 78x55mm</t>
  </si>
  <si>
    <t>-135350985</t>
  </si>
  <si>
    <t>34113127</t>
  </si>
  <si>
    <t>kabel silový jádro Cu izolace PVC plášť PVC 0,6/1kV (1-CYKY) 4x50mm2</t>
  </si>
  <si>
    <t>1085046780</t>
  </si>
  <si>
    <t>VON - -</t>
  </si>
  <si>
    <t xml:space="preserve">    VRN9 - Ostatní náklady</t>
  </si>
  <si>
    <t xml:space="preserve">    VRN - Vedlejší rozpočtové náklady</t>
  </si>
  <si>
    <t>VRN9</t>
  </si>
  <si>
    <t>Ostatní náklady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</si>
  <si>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</si>
  <si>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</si>
  <si>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262144</t>
  </si>
  <si>
    <t>1244933954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</si>
  <si>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</si>
  <si>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</si>
  <si>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1077891461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</si>
  <si>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</si>
  <si>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</si>
  <si>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-1585408536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</si>
  <si>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</si>
  <si>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</si>
  <si>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-1221071758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</si>
  <si>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</si>
  <si>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</si>
  <si>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265361259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</si>
  <si>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</si>
  <si>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</si>
  <si>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1563132504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</si>
  <si>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</si>
  <si>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</si>
  <si>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-1600874221</t>
  </si>
  <si>
    <t>998017001-R</t>
  </si>
  <si>
    <t>Přesun hmot pro budovy občanské výstavby, bydlení, výrobu a služby s omezením mechanizace vodorovná dopravní vzdálenost do 100 m pro budovy s jakoukoliv nosnou konstrukcí výšky do 6 m</t>
  </si>
  <si>
    <t>1701730011</t>
  </si>
  <si>
    <t>VRN</t>
  </si>
  <si>
    <t>Vedlejší rozpočtové náklady</t>
  </si>
  <si>
    <t>023101011</t>
  </si>
  <si>
    <t>Projektové práce Projektové práce v rozsahu ZRN (vyjma dále jmenované práce) přes 1 do 3 mil. Kč</t>
  </si>
  <si>
    <t>%</t>
  </si>
  <si>
    <t>1024</t>
  </si>
  <si>
    <t>-1476473035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</si>
  <si>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</si>
  <si>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</si>
  <si>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448825884</t>
  </si>
  <si>
    <t>024101301</t>
  </si>
  <si>
    <t>Inženýrská činnost posudky (např. statické aj.) a dozory</t>
  </si>
  <si>
    <t>-528292900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</si>
  <si>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</si>
  <si>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</si>
  <si>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-342143452</t>
  </si>
  <si>
    <t>033121011</t>
  </si>
  <si>
    <t>Provozní vlivy Rušení prací železničním provozem širá trať nebo dopravny s kolejovým rozvětvením s počtem vlaků za směnu 8,5 hod. přes 25 do 50</t>
  </si>
  <si>
    <t>-752667500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</si>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</sst>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61055111" TargetMode="External"/><Relationship Id="rId13" Type="http://schemas.openxmlformats.org/officeDocument/2006/relationships/hyperlink" Target="https://podminky.urs.cz/item/CS_URS_2023_01/460631214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3_01/181913111" TargetMode="External"/><Relationship Id="rId7" Type="http://schemas.openxmlformats.org/officeDocument/2006/relationships/hyperlink" Target="https://podminky.urs.cz/item/CS_URS_2023_01/279361221" TargetMode="External"/><Relationship Id="rId12" Type="http://schemas.openxmlformats.org/officeDocument/2006/relationships/hyperlink" Target="https://podminky.urs.cz/item/CS_URS_2023_01/220270611" TargetMode="External"/><Relationship Id="rId17" Type="http://schemas.openxmlformats.org/officeDocument/2006/relationships/hyperlink" Target="https://podminky.urs.cz/item/CS_URS_2023_01/HZS4142" TargetMode="External"/><Relationship Id="rId2" Type="http://schemas.openxmlformats.org/officeDocument/2006/relationships/hyperlink" Target="https://podminky.urs.cz/item/CS_URS_2023_01/174111101" TargetMode="External"/><Relationship Id="rId16" Type="http://schemas.openxmlformats.org/officeDocument/2006/relationships/hyperlink" Target="https://podminky.urs.cz/item/CS_URS_2023_01/HZS4131" TargetMode="External"/><Relationship Id="rId1" Type="http://schemas.openxmlformats.org/officeDocument/2006/relationships/hyperlink" Target="https://podminky.urs.cz/item/CS_URS_2023_01/131213711" TargetMode="External"/><Relationship Id="rId6" Type="http://schemas.openxmlformats.org/officeDocument/2006/relationships/hyperlink" Target="https://podminky.urs.cz/item/CS_URS_2023_01/279113112" TargetMode="External"/><Relationship Id="rId11" Type="http://schemas.openxmlformats.org/officeDocument/2006/relationships/hyperlink" Target="https://podminky.urs.cz/item/CS_URS_2023_01/764548331" TargetMode="External"/><Relationship Id="rId5" Type="http://schemas.openxmlformats.org/officeDocument/2006/relationships/hyperlink" Target="https://podminky.urs.cz/item/CS_URS_2023_01/273121111" TargetMode="External"/><Relationship Id="rId15" Type="http://schemas.openxmlformats.org/officeDocument/2006/relationships/hyperlink" Target="https://podminky.urs.cz/item/CS_URS_2023_01/460633213" TargetMode="External"/><Relationship Id="rId10" Type="http://schemas.openxmlformats.org/officeDocument/2006/relationships/hyperlink" Target="https://podminky.urs.cz/item/CS_URS_2023_01/764202155" TargetMode="External"/><Relationship Id="rId4" Type="http://schemas.openxmlformats.org/officeDocument/2006/relationships/hyperlink" Target="https://podminky.urs.cz/item/CS_URS_2023_01/460581131" TargetMode="External"/><Relationship Id="rId9" Type="http://schemas.openxmlformats.org/officeDocument/2006/relationships/hyperlink" Target="https://podminky.urs.cz/item/CS_URS_2023_01/741122621" TargetMode="External"/><Relationship Id="rId14" Type="http://schemas.openxmlformats.org/officeDocument/2006/relationships/hyperlink" Target="https://podminky.urs.cz/item/CS_URS_2023_01/46063311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7" t="s">
        <v>14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2"/>
      <c r="AQ5" s="22"/>
      <c r="AR5" s="20"/>
      <c r="BE5" s="31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9" t="s">
        <v>17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2"/>
      <c r="AQ6" s="22"/>
      <c r="AR6" s="20"/>
      <c r="BE6" s="31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15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/>
      <c r="AO8" s="22"/>
      <c r="AP8" s="22"/>
      <c r="AQ8" s="22"/>
      <c r="AR8" s="20"/>
      <c r="BE8" s="31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5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21</v>
      </c>
      <c r="AO10" s="22"/>
      <c r="AP10" s="22"/>
      <c r="AQ10" s="22"/>
      <c r="AR10" s="20"/>
      <c r="BE10" s="31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21</v>
      </c>
      <c r="AO11" s="22"/>
      <c r="AP11" s="22"/>
      <c r="AQ11" s="22"/>
      <c r="AR11" s="20"/>
      <c r="BE11" s="31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5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5"/>
      <c r="BS13" s="17" t="s">
        <v>6</v>
      </c>
    </row>
    <row r="14" spans="1:74">
      <c r="B14" s="21"/>
      <c r="C14" s="22"/>
      <c r="D14" s="22"/>
      <c r="E14" s="320" t="s">
        <v>30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5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21</v>
      </c>
      <c r="AO16" s="22"/>
      <c r="AP16" s="22"/>
      <c r="AQ16" s="22"/>
      <c r="AR16" s="20"/>
      <c r="BE16" s="31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21</v>
      </c>
      <c r="AO17" s="22"/>
      <c r="AP17" s="22"/>
      <c r="AQ17" s="22"/>
      <c r="AR17" s="20"/>
      <c r="BE17" s="315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5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21</v>
      </c>
      <c r="AO19" s="22"/>
      <c r="AP19" s="22"/>
      <c r="AQ19" s="22"/>
      <c r="AR19" s="20"/>
      <c r="BE19" s="31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21</v>
      </c>
      <c r="AO20" s="22"/>
      <c r="AP20" s="22"/>
      <c r="AQ20" s="22"/>
      <c r="AR20" s="20"/>
      <c r="BE20" s="315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5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5"/>
    </row>
    <row r="23" spans="1:71" s="1" customFormat="1" ht="47.25" customHeight="1">
      <c r="B23" s="21"/>
      <c r="C23" s="22"/>
      <c r="D23" s="22"/>
      <c r="E23" s="322" t="s">
        <v>37</v>
      </c>
      <c r="F23" s="322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S23" s="322"/>
      <c r="T23" s="322"/>
      <c r="U23" s="322"/>
      <c r="V23" s="322"/>
      <c r="W23" s="322"/>
      <c r="X23" s="322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322"/>
      <c r="AK23" s="322"/>
      <c r="AL23" s="322"/>
      <c r="AM23" s="322"/>
      <c r="AN23" s="322"/>
      <c r="AO23" s="22"/>
      <c r="AP23" s="22"/>
      <c r="AQ23" s="22"/>
      <c r="AR23" s="20"/>
      <c r="BE23" s="31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5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3">
        <f>ROUND(AG54,2)</f>
        <v>0</v>
      </c>
      <c r="AL26" s="324"/>
      <c r="AM26" s="324"/>
      <c r="AN26" s="324"/>
      <c r="AO26" s="324"/>
      <c r="AP26" s="36"/>
      <c r="AQ26" s="36"/>
      <c r="AR26" s="39"/>
      <c r="BE26" s="31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5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5" t="s">
        <v>39</v>
      </c>
      <c r="M28" s="325"/>
      <c r="N28" s="325"/>
      <c r="O28" s="325"/>
      <c r="P28" s="325"/>
      <c r="Q28" s="36"/>
      <c r="R28" s="36"/>
      <c r="S28" s="36"/>
      <c r="T28" s="36"/>
      <c r="U28" s="36"/>
      <c r="V28" s="36"/>
      <c r="W28" s="325" t="s">
        <v>40</v>
      </c>
      <c r="X28" s="325"/>
      <c r="Y28" s="325"/>
      <c r="Z28" s="325"/>
      <c r="AA28" s="325"/>
      <c r="AB28" s="325"/>
      <c r="AC28" s="325"/>
      <c r="AD28" s="325"/>
      <c r="AE28" s="325"/>
      <c r="AF28" s="36"/>
      <c r="AG28" s="36"/>
      <c r="AH28" s="36"/>
      <c r="AI28" s="36"/>
      <c r="AJ28" s="36"/>
      <c r="AK28" s="325" t="s">
        <v>41</v>
      </c>
      <c r="AL28" s="325"/>
      <c r="AM28" s="325"/>
      <c r="AN28" s="325"/>
      <c r="AO28" s="325"/>
      <c r="AP28" s="36"/>
      <c r="AQ28" s="36"/>
      <c r="AR28" s="39"/>
      <c r="BE28" s="315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28">
        <v>0.21</v>
      </c>
      <c r="M29" s="327"/>
      <c r="N29" s="327"/>
      <c r="O29" s="327"/>
      <c r="P29" s="327"/>
      <c r="Q29" s="41"/>
      <c r="R29" s="41"/>
      <c r="S29" s="41"/>
      <c r="T29" s="41"/>
      <c r="U29" s="41"/>
      <c r="V29" s="41"/>
      <c r="W29" s="326">
        <f>ROUND(AZ54, 2)</f>
        <v>0</v>
      </c>
      <c r="X29" s="327"/>
      <c r="Y29" s="327"/>
      <c r="Z29" s="327"/>
      <c r="AA29" s="327"/>
      <c r="AB29" s="327"/>
      <c r="AC29" s="327"/>
      <c r="AD29" s="327"/>
      <c r="AE29" s="327"/>
      <c r="AF29" s="41"/>
      <c r="AG29" s="41"/>
      <c r="AH29" s="41"/>
      <c r="AI29" s="41"/>
      <c r="AJ29" s="41"/>
      <c r="AK29" s="326">
        <f>ROUND(AV54, 2)</f>
        <v>0</v>
      </c>
      <c r="AL29" s="327"/>
      <c r="AM29" s="327"/>
      <c r="AN29" s="327"/>
      <c r="AO29" s="327"/>
      <c r="AP29" s="41"/>
      <c r="AQ29" s="41"/>
      <c r="AR29" s="42"/>
      <c r="BE29" s="316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28">
        <v>0.15</v>
      </c>
      <c r="M30" s="327"/>
      <c r="N30" s="327"/>
      <c r="O30" s="327"/>
      <c r="P30" s="327"/>
      <c r="Q30" s="41"/>
      <c r="R30" s="41"/>
      <c r="S30" s="41"/>
      <c r="T30" s="41"/>
      <c r="U30" s="41"/>
      <c r="V30" s="41"/>
      <c r="W30" s="326">
        <f>ROUND(BA54, 2)</f>
        <v>0</v>
      </c>
      <c r="X30" s="327"/>
      <c r="Y30" s="327"/>
      <c r="Z30" s="327"/>
      <c r="AA30" s="327"/>
      <c r="AB30" s="327"/>
      <c r="AC30" s="327"/>
      <c r="AD30" s="327"/>
      <c r="AE30" s="327"/>
      <c r="AF30" s="41"/>
      <c r="AG30" s="41"/>
      <c r="AH30" s="41"/>
      <c r="AI30" s="41"/>
      <c r="AJ30" s="41"/>
      <c r="AK30" s="326">
        <f>ROUND(AW54, 2)</f>
        <v>0</v>
      </c>
      <c r="AL30" s="327"/>
      <c r="AM30" s="327"/>
      <c r="AN30" s="327"/>
      <c r="AO30" s="327"/>
      <c r="AP30" s="41"/>
      <c r="AQ30" s="41"/>
      <c r="AR30" s="42"/>
      <c r="BE30" s="316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28">
        <v>0.21</v>
      </c>
      <c r="M31" s="327"/>
      <c r="N31" s="327"/>
      <c r="O31" s="327"/>
      <c r="P31" s="327"/>
      <c r="Q31" s="41"/>
      <c r="R31" s="41"/>
      <c r="S31" s="41"/>
      <c r="T31" s="41"/>
      <c r="U31" s="41"/>
      <c r="V31" s="41"/>
      <c r="W31" s="326">
        <f>ROUND(BB54, 2)</f>
        <v>0</v>
      </c>
      <c r="X31" s="327"/>
      <c r="Y31" s="327"/>
      <c r="Z31" s="327"/>
      <c r="AA31" s="327"/>
      <c r="AB31" s="327"/>
      <c r="AC31" s="327"/>
      <c r="AD31" s="327"/>
      <c r="AE31" s="327"/>
      <c r="AF31" s="41"/>
      <c r="AG31" s="41"/>
      <c r="AH31" s="41"/>
      <c r="AI31" s="41"/>
      <c r="AJ31" s="41"/>
      <c r="AK31" s="326">
        <v>0</v>
      </c>
      <c r="AL31" s="327"/>
      <c r="AM31" s="327"/>
      <c r="AN31" s="327"/>
      <c r="AO31" s="327"/>
      <c r="AP31" s="41"/>
      <c r="AQ31" s="41"/>
      <c r="AR31" s="42"/>
      <c r="BE31" s="316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28">
        <v>0.15</v>
      </c>
      <c r="M32" s="327"/>
      <c r="N32" s="327"/>
      <c r="O32" s="327"/>
      <c r="P32" s="327"/>
      <c r="Q32" s="41"/>
      <c r="R32" s="41"/>
      <c r="S32" s="41"/>
      <c r="T32" s="41"/>
      <c r="U32" s="41"/>
      <c r="V32" s="41"/>
      <c r="W32" s="326">
        <f>ROUND(BC54, 2)</f>
        <v>0</v>
      </c>
      <c r="X32" s="327"/>
      <c r="Y32" s="327"/>
      <c r="Z32" s="327"/>
      <c r="AA32" s="327"/>
      <c r="AB32" s="327"/>
      <c r="AC32" s="327"/>
      <c r="AD32" s="327"/>
      <c r="AE32" s="327"/>
      <c r="AF32" s="41"/>
      <c r="AG32" s="41"/>
      <c r="AH32" s="41"/>
      <c r="AI32" s="41"/>
      <c r="AJ32" s="41"/>
      <c r="AK32" s="326">
        <v>0</v>
      </c>
      <c r="AL32" s="327"/>
      <c r="AM32" s="327"/>
      <c r="AN32" s="327"/>
      <c r="AO32" s="327"/>
      <c r="AP32" s="41"/>
      <c r="AQ32" s="41"/>
      <c r="AR32" s="42"/>
      <c r="BE32" s="316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28">
        <v>0</v>
      </c>
      <c r="M33" s="327"/>
      <c r="N33" s="327"/>
      <c r="O33" s="327"/>
      <c r="P33" s="327"/>
      <c r="Q33" s="41"/>
      <c r="R33" s="41"/>
      <c r="S33" s="41"/>
      <c r="T33" s="41"/>
      <c r="U33" s="41"/>
      <c r="V33" s="41"/>
      <c r="W33" s="326">
        <f>ROUND(BD54, 2)</f>
        <v>0</v>
      </c>
      <c r="X33" s="327"/>
      <c r="Y33" s="327"/>
      <c r="Z33" s="327"/>
      <c r="AA33" s="327"/>
      <c r="AB33" s="327"/>
      <c r="AC33" s="327"/>
      <c r="AD33" s="327"/>
      <c r="AE33" s="327"/>
      <c r="AF33" s="41"/>
      <c r="AG33" s="41"/>
      <c r="AH33" s="41"/>
      <c r="AI33" s="41"/>
      <c r="AJ33" s="41"/>
      <c r="AK33" s="326">
        <v>0</v>
      </c>
      <c r="AL33" s="327"/>
      <c r="AM33" s="327"/>
      <c r="AN33" s="327"/>
      <c r="AO33" s="327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29" t="s">
        <v>50</v>
      </c>
      <c r="Y35" s="330"/>
      <c r="Z35" s="330"/>
      <c r="AA35" s="330"/>
      <c r="AB35" s="330"/>
      <c r="AC35" s="45"/>
      <c r="AD35" s="45"/>
      <c r="AE35" s="45"/>
      <c r="AF35" s="45"/>
      <c r="AG35" s="45"/>
      <c r="AH35" s="45"/>
      <c r="AI35" s="45"/>
      <c r="AJ35" s="45"/>
      <c r="AK35" s="331">
        <f>SUM(AK26:AK33)</f>
        <v>0</v>
      </c>
      <c r="AL35" s="330"/>
      <c r="AM35" s="330"/>
      <c r="AN35" s="330"/>
      <c r="AO35" s="33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J20210215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3" t="str">
        <f>K6</f>
        <v>Oprava PZS v km 242,742 v žst. Studénka(FINAL)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PZZ km 242,742 ŽST Studénka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5" t="str">
        <f>IF(AN8= "","",AN8)</f>
        <v/>
      </c>
      <c r="AN47" s="335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36" t="str">
        <f>IF(E17="","",E17)</f>
        <v xml:space="preserve"> </v>
      </c>
      <c r="AN49" s="337"/>
      <c r="AO49" s="337"/>
      <c r="AP49" s="337"/>
      <c r="AQ49" s="36"/>
      <c r="AR49" s="39"/>
      <c r="AS49" s="338" t="s">
        <v>52</v>
      </c>
      <c r="AT49" s="33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6" t="str">
        <f>IF(E20="","",E20)</f>
        <v>ing. Michaela Hodulová</v>
      </c>
      <c r="AN50" s="337"/>
      <c r="AO50" s="337"/>
      <c r="AP50" s="337"/>
      <c r="AQ50" s="36"/>
      <c r="AR50" s="39"/>
      <c r="AS50" s="340"/>
      <c r="AT50" s="34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2"/>
      <c r="AT51" s="34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4" t="s">
        <v>53</v>
      </c>
      <c r="D52" s="345"/>
      <c r="E52" s="345"/>
      <c r="F52" s="345"/>
      <c r="G52" s="345"/>
      <c r="H52" s="66"/>
      <c r="I52" s="346" t="s">
        <v>54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7" t="s">
        <v>55</v>
      </c>
      <c r="AH52" s="345"/>
      <c r="AI52" s="345"/>
      <c r="AJ52" s="345"/>
      <c r="AK52" s="345"/>
      <c r="AL52" s="345"/>
      <c r="AM52" s="345"/>
      <c r="AN52" s="346" t="s">
        <v>56</v>
      </c>
      <c r="AO52" s="345"/>
      <c r="AP52" s="345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1">
        <f>ROUND(SUM(AG55:AG57),2)</f>
        <v>0</v>
      </c>
      <c r="AH54" s="351"/>
      <c r="AI54" s="351"/>
      <c r="AJ54" s="351"/>
      <c r="AK54" s="351"/>
      <c r="AL54" s="351"/>
      <c r="AM54" s="351"/>
      <c r="AN54" s="352">
        <f>SUM(AG54,AT54)</f>
        <v>0</v>
      </c>
      <c r="AO54" s="352"/>
      <c r="AP54" s="352"/>
      <c r="AQ54" s="78" t="s">
        <v>21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24.75" customHeight="1">
      <c r="A55" s="86" t="s">
        <v>76</v>
      </c>
      <c r="B55" s="87"/>
      <c r="C55" s="88"/>
      <c r="D55" s="350" t="s">
        <v>77</v>
      </c>
      <c r="E55" s="350"/>
      <c r="F55" s="350"/>
      <c r="G55" s="350"/>
      <c r="H55" s="350"/>
      <c r="I55" s="89"/>
      <c r="J55" s="350" t="s">
        <v>78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'PS 01 - 01 - Sborník ÚOŽI'!J30</f>
        <v>0</v>
      </c>
      <c r="AH55" s="349"/>
      <c r="AI55" s="349"/>
      <c r="AJ55" s="349"/>
      <c r="AK55" s="349"/>
      <c r="AL55" s="349"/>
      <c r="AM55" s="349"/>
      <c r="AN55" s="348">
        <f>SUM(AG55,AT55)</f>
        <v>0</v>
      </c>
      <c r="AO55" s="349"/>
      <c r="AP55" s="349"/>
      <c r="AQ55" s="90" t="s">
        <v>79</v>
      </c>
      <c r="AR55" s="91"/>
      <c r="AS55" s="92">
        <v>0</v>
      </c>
      <c r="AT55" s="93">
        <f>ROUND(SUM(AV55:AW55),2)</f>
        <v>0</v>
      </c>
      <c r="AU55" s="94">
        <f>'PS 01 - 01 - Sborník ÚOŽI'!P86</f>
        <v>0</v>
      </c>
      <c r="AV55" s="93">
        <f>'PS 01 - 01 - Sborník ÚOŽI'!J33</f>
        <v>0</v>
      </c>
      <c r="AW55" s="93">
        <f>'PS 01 - 01 - Sborník ÚOŽI'!J34</f>
        <v>0</v>
      </c>
      <c r="AX55" s="93">
        <f>'PS 01 - 01 - Sborník ÚOŽI'!J35</f>
        <v>0</v>
      </c>
      <c r="AY55" s="93">
        <f>'PS 01 - 01 - Sborník ÚOŽI'!J36</f>
        <v>0</v>
      </c>
      <c r="AZ55" s="93">
        <f>'PS 01 - 01 - Sborník ÚOŽI'!F33</f>
        <v>0</v>
      </c>
      <c r="BA55" s="93">
        <f>'PS 01 - 01 - Sborník ÚOŽI'!F34</f>
        <v>0</v>
      </c>
      <c r="BB55" s="93">
        <f>'PS 01 - 01 - Sborník ÚOŽI'!F35</f>
        <v>0</v>
      </c>
      <c r="BC55" s="93">
        <f>'PS 01 - 01 - Sborník ÚOŽI'!F36</f>
        <v>0</v>
      </c>
      <c r="BD55" s="95">
        <f>'PS 01 - 01 - Sborník ÚOŽI'!F37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24.75" customHeight="1">
      <c r="A56" s="86" t="s">
        <v>76</v>
      </c>
      <c r="B56" s="87"/>
      <c r="C56" s="88"/>
      <c r="D56" s="350" t="s">
        <v>83</v>
      </c>
      <c r="E56" s="350"/>
      <c r="F56" s="350"/>
      <c r="G56" s="350"/>
      <c r="H56" s="350"/>
      <c r="I56" s="89"/>
      <c r="J56" s="350" t="s">
        <v>84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'PS 01 - 02 - ÚRS'!J30</f>
        <v>0</v>
      </c>
      <c r="AH56" s="349"/>
      <c r="AI56" s="349"/>
      <c r="AJ56" s="349"/>
      <c r="AK56" s="349"/>
      <c r="AL56" s="349"/>
      <c r="AM56" s="349"/>
      <c r="AN56" s="348">
        <f>SUM(AG56,AT56)</f>
        <v>0</v>
      </c>
      <c r="AO56" s="349"/>
      <c r="AP56" s="349"/>
      <c r="AQ56" s="90" t="s">
        <v>85</v>
      </c>
      <c r="AR56" s="91"/>
      <c r="AS56" s="92">
        <v>0</v>
      </c>
      <c r="AT56" s="93">
        <f>ROUND(SUM(AV56:AW56),2)</f>
        <v>0</v>
      </c>
      <c r="AU56" s="94">
        <f>'PS 01 - 02 - ÚRS'!P91</f>
        <v>0</v>
      </c>
      <c r="AV56" s="93">
        <f>'PS 01 - 02 - ÚRS'!J33</f>
        <v>0</v>
      </c>
      <c r="AW56" s="93">
        <f>'PS 01 - 02 - ÚRS'!J34</f>
        <v>0</v>
      </c>
      <c r="AX56" s="93">
        <f>'PS 01 - 02 - ÚRS'!J35</f>
        <v>0</v>
      </c>
      <c r="AY56" s="93">
        <f>'PS 01 - 02 - ÚRS'!J36</f>
        <v>0</v>
      </c>
      <c r="AZ56" s="93">
        <f>'PS 01 - 02 - ÚRS'!F33</f>
        <v>0</v>
      </c>
      <c r="BA56" s="93">
        <f>'PS 01 - 02 - ÚRS'!F34</f>
        <v>0</v>
      </c>
      <c r="BB56" s="93">
        <f>'PS 01 - 02 - ÚRS'!F35</f>
        <v>0</v>
      </c>
      <c r="BC56" s="93">
        <f>'PS 01 - 02 - ÚRS'!F36</f>
        <v>0</v>
      </c>
      <c r="BD56" s="95">
        <f>'PS 01 - 02 - ÚRS'!F37</f>
        <v>0</v>
      </c>
      <c r="BT56" s="96" t="s">
        <v>80</v>
      </c>
      <c r="BV56" s="96" t="s">
        <v>74</v>
      </c>
      <c r="BW56" s="96" t="s">
        <v>86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>
      <c r="A57" s="86" t="s">
        <v>76</v>
      </c>
      <c r="B57" s="87"/>
      <c r="C57" s="88"/>
      <c r="D57" s="350" t="s">
        <v>87</v>
      </c>
      <c r="E57" s="350"/>
      <c r="F57" s="350"/>
      <c r="G57" s="350"/>
      <c r="H57" s="350"/>
      <c r="I57" s="89"/>
      <c r="J57" s="350" t="s">
        <v>88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'VON - -'!J30</f>
        <v>0</v>
      </c>
      <c r="AH57" s="349"/>
      <c r="AI57" s="349"/>
      <c r="AJ57" s="349"/>
      <c r="AK57" s="349"/>
      <c r="AL57" s="349"/>
      <c r="AM57" s="349"/>
      <c r="AN57" s="348">
        <f>SUM(AG57,AT57)</f>
        <v>0</v>
      </c>
      <c r="AO57" s="349"/>
      <c r="AP57" s="349"/>
      <c r="AQ57" s="90" t="s">
        <v>87</v>
      </c>
      <c r="AR57" s="91"/>
      <c r="AS57" s="97">
        <v>0</v>
      </c>
      <c r="AT57" s="98">
        <f>ROUND(SUM(AV57:AW57),2)</f>
        <v>0</v>
      </c>
      <c r="AU57" s="99">
        <f>'VON - -'!P82</f>
        <v>0</v>
      </c>
      <c r="AV57" s="98">
        <f>'VON - -'!J33</f>
        <v>0</v>
      </c>
      <c r="AW57" s="98">
        <f>'VON - -'!J34</f>
        <v>0</v>
      </c>
      <c r="AX57" s="98">
        <f>'VON - -'!J35</f>
        <v>0</v>
      </c>
      <c r="AY57" s="98">
        <f>'VON - -'!J36</f>
        <v>0</v>
      </c>
      <c r="AZ57" s="98">
        <f>'VON - -'!F33</f>
        <v>0</v>
      </c>
      <c r="BA57" s="98">
        <f>'VON - -'!F34</f>
        <v>0</v>
      </c>
      <c r="BB57" s="98">
        <f>'VON - -'!F35</f>
        <v>0</v>
      </c>
      <c r="BC57" s="98">
        <f>'VON - -'!F36</f>
        <v>0</v>
      </c>
      <c r="BD57" s="100">
        <f>'VON - -'!F37</f>
        <v>0</v>
      </c>
      <c r="BT57" s="96" t="s">
        <v>80</v>
      </c>
      <c r="BV57" s="96" t="s">
        <v>74</v>
      </c>
      <c r="BW57" s="96" t="s">
        <v>89</v>
      </c>
      <c r="BX57" s="96" t="s">
        <v>5</v>
      </c>
      <c r="CL57" s="96" t="s">
        <v>19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fYma+mR9tmA+U4vVG25iE5MFp0pf91OvkPzHg0M5DtO5RJugGFL8eY5+OoRIFDE4oQkhOPdAmVI72QkSb51R+Q==" saltValue="7UtGyxHC4XsKSadMqZkeiAKGhT/r5jpIDXqrHVCIq/g0heuHpIzFjZIjZ6QK98jYjLU7teyQRfrtLjARMZRi9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1 - 01 - Sborník ÚOŽI'!C2" display="/"/>
    <hyperlink ref="A56" location="'PS 01 - 02 - ÚRS'!C2" display="/"/>
    <hyperlink ref="A57" location="'VON - -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7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4" t="str">
        <f>'Rekapitulace zakázky'!K6</f>
        <v>Oprava PZS v km 242,742 v žst. Studénka(FINAL)</v>
      </c>
      <c r="F7" s="355"/>
      <c r="G7" s="355"/>
      <c r="H7" s="355"/>
      <c r="L7" s="20"/>
    </row>
    <row r="8" spans="1:46" s="2" customFormat="1" ht="12" customHeight="1">
      <c r="A8" s="34"/>
      <c r="B8" s="39"/>
      <c r="C8" s="34"/>
      <c r="D8" s="105" t="s">
        <v>91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6" t="s">
        <v>92</v>
      </c>
      <c r="F9" s="357"/>
      <c r="G9" s="357"/>
      <c r="H9" s="35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8" t="str">
        <f>'Rekapitulace zakázky'!E14</f>
        <v>Vyplň údaj</v>
      </c>
      <c r="F18" s="359"/>
      <c r="G18" s="359"/>
      <c r="H18" s="359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21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21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0" t="s">
        <v>21</v>
      </c>
      <c r="F27" s="360"/>
      <c r="G27" s="360"/>
      <c r="H27" s="36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ROUND(J86,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ROUND((SUM(BE86:BE197)),  2)</f>
        <v>0</v>
      </c>
      <c r="G33" s="34"/>
      <c r="H33" s="34"/>
      <c r="I33" s="118">
        <v>0.21</v>
      </c>
      <c r="J33" s="117">
        <f>ROUND(((SUM(BE86:BE197))*I33),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ROUND((SUM(BF86:BF197)),  2)</f>
        <v>0</v>
      </c>
      <c r="G34" s="34"/>
      <c r="H34" s="34"/>
      <c r="I34" s="118">
        <v>0.15</v>
      </c>
      <c r="J34" s="117">
        <f>ROUND(((SUM(BF86:BF197))*I34),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ROUND((SUM(BG86:BG197)),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ROUND((SUM(BH86:BH197)),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ROUND((SUM(BI86:BI197)),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1" t="str">
        <f>E7</f>
        <v>Oprava PZS v km 242,742 v žst. Studénka(FINAL)</v>
      </c>
      <c r="F48" s="362"/>
      <c r="G48" s="362"/>
      <c r="H48" s="362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3" t="str">
        <f>E9</f>
        <v>PS 01 - 01 - Sborník ÚOŽI</v>
      </c>
      <c r="F50" s="363"/>
      <c r="G50" s="363"/>
      <c r="H50" s="363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PZZ km 242,742 ŽST Studénka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Michaela Hodulová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94</v>
      </c>
      <c r="D57" s="131"/>
      <c r="E57" s="131"/>
      <c r="F57" s="131"/>
      <c r="G57" s="131"/>
      <c r="H57" s="131"/>
      <c r="I57" s="131"/>
      <c r="J57" s="132" t="s">
        <v>95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J86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34"/>
      <c r="C60" s="135"/>
      <c r="D60" s="136" t="s">
        <v>97</v>
      </c>
      <c r="E60" s="137"/>
      <c r="F60" s="137"/>
      <c r="G60" s="137"/>
      <c r="H60" s="137"/>
      <c r="I60" s="137"/>
      <c r="J60" s="138">
        <f>J87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98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99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100</v>
      </c>
      <c r="E63" s="143"/>
      <c r="F63" s="143"/>
      <c r="G63" s="143"/>
      <c r="H63" s="143"/>
      <c r="I63" s="143"/>
      <c r="J63" s="144">
        <f>J130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101</v>
      </c>
      <c r="E64" s="143"/>
      <c r="F64" s="143"/>
      <c r="G64" s="143"/>
      <c r="H64" s="143"/>
      <c r="I64" s="143"/>
      <c r="J64" s="144">
        <f>J140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102</v>
      </c>
      <c r="E65" s="143"/>
      <c r="F65" s="143"/>
      <c r="G65" s="143"/>
      <c r="H65" s="143"/>
      <c r="I65" s="143"/>
      <c r="J65" s="144">
        <f>J144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103</v>
      </c>
      <c r="E66" s="143"/>
      <c r="F66" s="143"/>
      <c r="G66" s="143"/>
      <c r="H66" s="143"/>
      <c r="I66" s="143"/>
      <c r="J66" s="144">
        <f>J186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104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1" t="str">
        <f>E7</f>
        <v>Oprava PZS v km 242,742 v žst. Studénka(FINAL)</v>
      </c>
      <c r="F76" s="362"/>
      <c r="G76" s="362"/>
      <c r="H76" s="362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91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33" t="str">
        <f>E9</f>
        <v>PS 01 - 01 - Sborník ÚOŽI</v>
      </c>
      <c r="F78" s="363"/>
      <c r="G78" s="363"/>
      <c r="H78" s="363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22</v>
      </c>
      <c r="D80" s="36"/>
      <c r="E80" s="36"/>
      <c r="F80" s="27" t="str">
        <f>F12</f>
        <v>PZZ km 242,742 ŽST Studénka</v>
      </c>
      <c r="G80" s="36"/>
      <c r="H80" s="36"/>
      <c r="I80" s="29" t="s">
        <v>24</v>
      </c>
      <c r="J80" s="59">
        <f>IF(J12="","",J12)</f>
        <v>0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25</v>
      </c>
      <c r="D82" s="36"/>
      <c r="E82" s="36"/>
      <c r="F82" s="27" t="str">
        <f>E15</f>
        <v>Správa železnic, státní organizace</v>
      </c>
      <c r="G82" s="36"/>
      <c r="H82" s="36"/>
      <c r="I82" s="29" t="s">
        <v>31</v>
      </c>
      <c r="J82" s="32" t="str">
        <f>E21</f>
        <v xml:space="preserve"> 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29</v>
      </c>
      <c r="D83" s="36"/>
      <c r="E83" s="36"/>
      <c r="F83" s="27" t="str">
        <f>IF(E18="","",E18)</f>
        <v>Vyplň údaj</v>
      </c>
      <c r="G83" s="36"/>
      <c r="H83" s="36"/>
      <c r="I83" s="29" t="s">
        <v>34</v>
      </c>
      <c r="J83" s="32" t="str">
        <f>E24</f>
        <v>ing. Michaela Hodulová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46"/>
      <c r="B85" s="147"/>
      <c r="C85" s="148" t="s">
        <v>105</v>
      </c>
      <c r="D85" s="149" t="s">
        <v>57</v>
      </c>
      <c r="E85" s="149" t="s">
        <v>53</v>
      </c>
      <c r="F85" s="149" t="s">
        <v>54</v>
      </c>
      <c r="G85" s="149" t="s">
        <v>106</v>
      </c>
      <c r="H85" s="149" t="s">
        <v>107</v>
      </c>
      <c r="I85" s="149" t="s">
        <v>108</v>
      </c>
      <c r="J85" s="149" t="s">
        <v>95</v>
      </c>
      <c r="K85" s="150" t="s">
        <v>109</v>
      </c>
      <c r="L85" s="151"/>
      <c r="M85" s="68" t="s">
        <v>21</v>
      </c>
      <c r="N85" s="69" t="s">
        <v>42</v>
      </c>
      <c r="O85" s="69" t="s">
        <v>110</v>
      </c>
      <c r="P85" s="69" t="s">
        <v>111</v>
      </c>
      <c r="Q85" s="69" t="s">
        <v>112</v>
      </c>
      <c r="R85" s="69" t="s">
        <v>113</v>
      </c>
      <c r="S85" s="69" t="s">
        <v>114</v>
      </c>
      <c r="T85" s="70" t="s">
        <v>115</v>
      </c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65" s="2" customFormat="1" ht="22.9" customHeight="1">
      <c r="A86" s="34"/>
      <c r="B86" s="35"/>
      <c r="C86" s="75" t="s">
        <v>116</v>
      </c>
      <c r="D86" s="36"/>
      <c r="E86" s="36"/>
      <c r="F86" s="36"/>
      <c r="G86" s="36"/>
      <c r="H86" s="36"/>
      <c r="I86" s="36"/>
      <c r="J86" s="152">
        <f>BK86</f>
        <v>0</v>
      </c>
      <c r="K86" s="36"/>
      <c r="L86" s="39"/>
      <c r="M86" s="71"/>
      <c r="N86" s="153"/>
      <c r="O86" s="72"/>
      <c r="P86" s="154">
        <f>P87</f>
        <v>0</v>
      </c>
      <c r="Q86" s="72"/>
      <c r="R86" s="154">
        <f>R87</f>
        <v>3.3000000000000003</v>
      </c>
      <c r="S86" s="72"/>
      <c r="T86" s="155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71</v>
      </c>
      <c r="AU86" s="17" t="s">
        <v>96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71</v>
      </c>
      <c r="E87" s="160" t="s">
        <v>117</v>
      </c>
      <c r="F87" s="160" t="s">
        <v>118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P88+P94+P130+P140+P144+P186</f>
        <v>0</v>
      </c>
      <c r="Q87" s="165"/>
      <c r="R87" s="166">
        <f>R88+R94+R130+R140+R144+R186</f>
        <v>3.3000000000000003</v>
      </c>
      <c r="S87" s="165"/>
      <c r="T87" s="167">
        <f>T88+T94+T130+T140+T144+T186</f>
        <v>0</v>
      </c>
      <c r="AR87" s="168" t="s">
        <v>80</v>
      </c>
      <c r="AT87" s="169" t="s">
        <v>71</v>
      </c>
      <c r="AU87" s="169" t="s">
        <v>72</v>
      </c>
      <c r="AY87" s="168" t="s">
        <v>119</v>
      </c>
      <c r="BK87" s="170">
        <f>BK88+BK94+BK130+BK140+BK144+BK186</f>
        <v>0</v>
      </c>
    </row>
    <row r="88" spans="1:65" s="12" customFormat="1" ht="22.9" customHeight="1">
      <c r="B88" s="157"/>
      <c r="C88" s="158"/>
      <c r="D88" s="159" t="s">
        <v>71</v>
      </c>
      <c r="E88" s="171" t="s">
        <v>120</v>
      </c>
      <c r="F88" s="171" t="s">
        <v>121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SUM(P89:P93)</f>
        <v>0</v>
      </c>
      <c r="Q88" s="165"/>
      <c r="R88" s="166">
        <f>SUM(R89:R93)</f>
        <v>0</v>
      </c>
      <c r="S88" s="165"/>
      <c r="T88" s="167">
        <f>SUM(T89:T93)</f>
        <v>0</v>
      </c>
      <c r="AR88" s="168" t="s">
        <v>80</v>
      </c>
      <c r="AT88" s="169" t="s">
        <v>71</v>
      </c>
      <c r="AU88" s="169" t="s">
        <v>80</v>
      </c>
      <c r="AY88" s="168" t="s">
        <v>119</v>
      </c>
      <c r="BK88" s="170">
        <f>SUM(BK89:BK93)</f>
        <v>0</v>
      </c>
    </row>
    <row r="89" spans="1:65" s="2" customFormat="1" ht="55.5" customHeight="1">
      <c r="A89" s="34"/>
      <c r="B89" s="35"/>
      <c r="C89" s="173" t="s">
        <v>80</v>
      </c>
      <c r="D89" s="173" t="s">
        <v>122</v>
      </c>
      <c r="E89" s="174" t="s">
        <v>123</v>
      </c>
      <c r="F89" s="175" t="s">
        <v>124</v>
      </c>
      <c r="G89" s="176" t="s">
        <v>125</v>
      </c>
      <c r="H89" s="177">
        <v>4</v>
      </c>
      <c r="I89" s="178"/>
      <c r="J89" s="179">
        <f>ROUND(I89*H89,2)</f>
        <v>0</v>
      </c>
      <c r="K89" s="175" t="s">
        <v>126</v>
      </c>
      <c r="L89" s="39"/>
      <c r="M89" s="180" t="s">
        <v>21</v>
      </c>
      <c r="N89" s="181" t="s">
        <v>43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127</v>
      </c>
      <c r="AT89" s="184" t="s">
        <v>122</v>
      </c>
      <c r="AU89" s="184" t="s">
        <v>82</v>
      </c>
      <c r="AY89" s="17" t="s">
        <v>119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80</v>
      </c>
      <c r="BK89" s="185">
        <f>ROUND(I89*H89,2)</f>
        <v>0</v>
      </c>
      <c r="BL89" s="17" t="s">
        <v>127</v>
      </c>
      <c r="BM89" s="184" t="s">
        <v>128</v>
      </c>
    </row>
    <row r="90" spans="1:65" s="13" customFormat="1" ht="11.25">
      <c r="B90" s="186"/>
      <c r="C90" s="187"/>
      <c r="D90" s="188" t="s">
        <v>129</v>
      </c>
      <c r="E90" s="189" t="s">
        <v>21</v>
      </c>
      <c r="F90" s="190" t="s">
        <v>130</v>
      </c>
      <c r="G90" s="187"/>
      <c r="H90" s="191">
        <v>1</v>
      </c>
      <c r="I90" s="192"/>
      <c r="J90" s="187"/>
      <c r="K90" s="187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129</v>
      </c>
      <c r="AU90" s="197" t="s">
        <v>82</v>
      </c>
      <c r="AV90" s="13" t="s">
        <v>82</v>
      </c>
      <c r="AW90" s="13" t="s">
        <v>33</v>
      </c>
      <c r="AX90" s="13" t="s">
        <v>72</v>
      </c>
      <c r="AY90" s="197" t="s">
        <v>119</v>
      </c>
    </row>
    <row r="91" spans="1:65" s="13" customFormat="1" ht="11.25">
      <c r="B91" s="186"/>
      <c r="C91" s="187"/>
      <c r="D91" s="188" t="s">
        <v>129</v>
      </c>
      <c r="E91" s="189" t="s">
        <v>21</v>
      </c>
      <c r="F91" s="190" t="s">
        <v>131</v>
      </c>
      <c r="G91" s="187"/>
      <c r="H91" s="191">
        <v>3</v>
      </c>
      <c r="I91" s="192"/>
      <c r="J91" s="187"/>
      <c r="K91" s="187"/>
      <c r="L91" s="193"/>
      <c r="M91" s="194"/>
      <c r="N91" s="195"/>
      <c r="O91" s="195"/>
      <c r="P91" s="195"/>
      <c r="Q91" s="195"/>
      <c r="R91" s="195"/>
      <c r="S91" s="195"/>
      <c r="T91" s="196"/>
      <c r="AT91" s="197" t="s">
        <v>129</v>
      </c>
      <c r="AU91" s="197" t="s">
        <v>82</v>
      </c>
      <c r="AV91" s="13" t="s">
        <v>82</v>
      </c>
      <c r="AW91" s="13" t="s">
        <v>33</v>
      </c>
      <c r="AX91" s="13" t="s">
        <v>72</v>
      </c>
      <c r="AY91" s="197" t="s">
        <v>119</v>
      </c>
    </row>
    <row r="92" spans="1:65" s="14" customFormat="1" ht="11.25">
      <c r="B92" s="198"/>
      <c r="C92" s="199"/>
      <c r="D92" s="188" t="s">
        <v>129</v>
      </c>
      <c r="E92" s="200" t="s">
        <v>21</v>
      </c>
      <c r="F92" s="201" t="s">
        <v>132</v>
      </c>
      <c r="G92" s="199"/>
      <c r="H92" s="202">
        <v>4</v>
      </c>
      <c r="I92" s="203"/>
      <c r="J92" s="199"/>
      <c r="K92" s="199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129</v>
      </c>
      <c r="AU92" s="208" t="s">
        <v>82</v>
      </c>
      <c r="AV92" s="14" t="s">
        <v>127</v>
      </c>
      <c r="AW92" s="14" t="s">
        <v>33</v>
      </c>
      <c r="AX92" s="14" t="s">
        <v>80</v>
      </c>
      <c r="AY92" s="208" t="s">
        <v>119</v>
      </c>
    </row>
    <row r="93" spans="1:65" s="2" customFormat="1" ht="21.75" customHeight="1">
      <c r="A93" s="34"/>
      <c r="B93" s="35"/>
      <c r="C93" s="209" t="s">
        <v>82</v>
      </c>
      <c r="D93" s="209" t="s">
        <v>133</v>
      </c>
      <c r="E93" s="210" t="s">
        <v>134</v>
      </c>
      <c r="F93" s="211" t="s">
        <v>135</v>
      </c>
      <c r="G93" s="212" t="s">
        <v>136</v>
      </c>
      <c r="H93" s="213">
        <v>1</v>
      </c>
      <c r="I93" s="214"/>
      <c r="J93" s="215">
        <f>ROUND(I93*H93,2)</f>
        <v>0</v>
      </c>
      <c r="K93" s="211" t="s">
        <v>126</v>
      </c>
      <c r="L93" s="216"/>
      <c r="M93" s="217" t="s">
        <v>21</v>
      </c>
      <c r="N93" s="218" t="s">
        <v>43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82</v>
      </c>
      <c r="AY93" s="17" t="s">
        <v>119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80</v>
      </c>
      <c r="BK93" s="185">
        <f>ROUND(I93*H93,2)</f>
        <v>0</v>
      </c>
      <c r="BL93" s="17" t="s">
        <v>137</v>
      </c>
      <c r="BM93" s="184" t="s">
        <v>138</v>
      </c>
    </row>
    <row r="94" spans="1:65" s="12" customFormat="1" ht="22.9" customHeight="1">
      <c r="B94" s="157"/>
      <c r="C94" s="158"/>
      <c r="D94" s="159" t="s">
        <v>71</v>
      </c>
      <c r="E94" s="171" t="s">
        <v>139</v>
      </c>
      <c r="F94" s="171" t="s">
        <v>140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SUM(P95:P129)</f>
        <v>0</v>
      </c>
      <c r="Q94" s="165"/>
      <c r="R94" s="166">
        <f>SUM(R95:R129)</f>
        <v>3.3000000000000003</v>
      </c>
      <c r="S94" s="165"/>
      <c r="T94" s="167">
        <f>SUM(T95:T129)</f>
        <v>0</v>
      </c>
      <c r="AR94" s="168" t="s">
        <v>127</v>
      </c>
      <c r="AT94" s="169" t="s">
        <v>71</v>
      </c>
      <c r="AU94" s="169" t="s">
        <v>80</v>
      </c>
      <c r="AY94" s="168" t="s">
        <v>119</v>
      </c>
      <c r="BK94" s="170">
        <f>SUM(BK95:BK129)</f>
        <v>0</v>
      </c>
    </row>
    <row r="95" spans="1:65" s="2" customFormat="1" ht="24.2" customHeight="1">
      <c r="A95" s="34"/>
      <c r="B95" s="35"/>
      <c r="C95" s="173" t="s">
        <v>141</v>
      </c>
      <c r="D95" s="173" t="s">
        <v>122</v>
      </c>
      <c r="E95" s="174" t="s">
        <v>142</v>
      </c>
      <c r="F95" s="175" t="s">
        <v>143</v>
      </c>
      <c r="G95" s="176" t="s">
        <v>136</v>
      </c>
      <c r="H95" s="177">
        <v>1</v>
      </c>
      <c r="I95" s="178"/>
      <c r="J95" s="179">
        <f t="shared" ref="J95:J129" si="0">ROUND(I95*H95,2)</f>
        <v>0</v>
      </c>
      <c r="K95" s="175" t="s">
        <v>126</v>
      </c>
      <c r="L95" s="39"/>
      <c r="M95" s="180" t="s">
        <v>21</v>
      </c>
      <c r="N95" s="181" t="s">
        <v>43</v>
      </c>
      <c r="O95" s="64"/>
      <c r="P95" s="182">
        <f t="shared" ref="P95:P129" si="1">O95*H95</f>
        <v>0</v>
      </c>
      <c r="Q95" s="182">
        <v>0</v>
      </c>
      <c r="R95" s="182">
        <f t="shared" ref="R95:R129" si="2">Q95*H95</f>
        <v>0</v>
      </c>
      <c r="S95" s="182">
        <v>0</v>
      </c>
      <c r="T95" s="183">
        <f t="shared" ref="T95:T129" si="3"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127</v>
      </c>
      <c r="AT95" s="184" t="s">
        <v>122</v>
      </c>
      <c r="AU95" s="184" t="s">
        <v>82</v>
      </c>
      <c r="AY95" s="17" t="s">
        <v>119</v>
      </c>
      <c r="BE95" s="185">
        <f t="shared" ref="BE95:BE129" si="4">IF(N95="základní",J95,0)</f>
        <v>0</v>
      </c>
      <c r="BF95" s="185">
        <f t="shared" ref="BF95:BF129" si="5">IF(N95="snížená",J95,0)</f>
        <v>0</v>
      </c>
      <c r="BG95" s="185">
        <f t="shared" ref="BG95:BG129" si="6">IF(N95="zákl. přenesená",J95,0)</f>
        <v>0</v>
      </c>
      <c r="BH95" s="185">
        <f t="shared" ref="BH95:BH129" si="7">IF(N95="sníž. přenesená",J95,0)</f>
        <v>0</v>
      </c>
      <c r="BI95" s="185">
        <f t="shared" ref="BI95:BI129" si="8">IF(N95="nulová",J95,0)</f>
        <v>0</v>
      </c>
      <c r="BJ95" s="17" t="s">
        <v>80</v>
      </c>
      <c r="BK95" s="185">
        <f t="shared" ref="BK95:BK129" si="9">ROUND(I95*H95,2)</f>
        <v>0</v>
      </c>
      <c r="BL95" s="17" t="s">
        <v>127</v>
      </c>
      <c r="BM95" s="184" t="s">
        <v>144</v>
      </c>
    </row>
    <row r="96" spans="1:65" s="2" customFormat="1" ht="16.5" customHeight="1">
      <c r="A96" s="34"/>
      <c r="B96" s="35"/>
      <c r="C96" s="173" t="s">
        <v>127</v>
      </c>
      <c r="D96" s="173" t="s">
        <v>122</v>
      </c>
      <c r="E96" s="174" t="s">
        <v>145</v>
      </c>
      <c r="F96" s="175" t="s">
        <v>146</v>
      </c>
      <c r="G96" s="176" t="s">
        <v>136</v>
      </c>
      <c r="H96" s="177">
        <v>1</v>
      </c>
      <c r="I96" s="178"/>
      <c r="J96" s="179">
        <f t="shared" si="0"/>
        <v>0</v>
      </c>
      <c r="K96" s="175" t="s">
        <v>126</v>
      </c>
      <c r="L96" s="39"/>
      <c r="M96" s="180" t="s">
        <v>21</v>
      </c>
      <c r="N96" s="181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82</v>
      </c>
      <c r="AY96" s="17" t="s">
        <v>119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80</v>
      </c>
      <c r="BK96" s="185">
        <f t="shared" si="9"/>
        <v>0</v>
      </c>
      <c r="BL96" s="17" t="s">
        <v>127</v>
      </c>
      <c r="BM96" s="184" t="s">
        <v>147</v>
      </c>
    </row>
    <row r="97" spans="1:65" s="2" customFormat="1" ht="44.25" customHeight="1">
      <c r="A97" s="34"/>
      <c r="B97" s="35"/>
      <c r="C97" s="173" t="s">
        <v>120</v>
      </c>
      <c r="D97" s="173" t="s">
        <v>122</v>
      </c>
      <c r="E97" s="174" t="s">
        <v>148</v>
      </c>
      <c r="F97" s="175" t="s">
        <v>149</v>
      </c>
      <c r="G97" s="176" t="s">
        <v>136</v>
      </c>
      <c r="H97" s="177">
        <v>1</v>
      </c>
      <c r="I97" s="178"/>
      <c r="J97" s="179">
        <f t="shared" si="0"/>
        <v>0</v>
      </c>
      <c r="K97" s="175" t="s">
        <v>126</v>
      </c>
      <c r="L97" s="39"/>
      <c r="M97" s="180" t="s">
        <v>21</v>
      </c>
      <c r="N97" s="181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127</v>
      </c>
      <c r="AT97" s="184" t="s">
        <v>122</v>
      </c>
      <c r="AU97" s="184" t="s">
        <v>82</v>
      </c>
      <c r="AY97" s="17" t="s">
        <v>119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80</v>
      </c>
      <c r="BK97" s="185">
        <f t="shared" si="9"/>
        <v>0</v>
      </c>
      <c r="BL97" s="17" t="s">
        <v>127</v>
      </c>
      <c r="BM97" s="184" t="s">
        <v>150</v>
      </c>
    </row>
    <row r="98" spans="1:65" s="2" customFormat="1" ht="55.5" customHeight="1">
      <c r="A98" s="34"/>
      <c r="B98" s="35"/>
      <c r="C98" s="209" t="s">
        <v>151</v>
      </c>
      <c r="D98" s="209" t="s">
        <v>133</v>
      </c>
      <c r="E98" s="210" t="s">
        <v>152</v>
      </c>
      <c r="F98" s="211" t="s">
        <v>153</v>
      </c>
      <c r="G98" s="212" t="s">
        <v>136</v>
      </c>
      <c r="H98" s="213">
        <v>1</v>
      </c>
      <c r="I98" s="214"/>
      <c r="J98" s="215">
        <f t="shared" si="0"/>
        <v>0</v>
      </c>
      <c r="K98" s="211" t="s">
        <v>126</v>
      </c>
      <c r="L98" s="216"/>
      <c r="M98" s="217" t="s">
        <v>21</v>
      </c>
      <c r="N98" s="218" t="s">
        <v>43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137</v>
      </c>
      <c r="AT98" s="184" t="s">
        <v>133</v>
      </c>
      <c r="AU98" s="184" t="s">
        <v>82</v>
      </c>
      <c r="AY98" s="17" t="s">
        <v>119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80</v>
      </c>
      <c r="BK98" s="185">
        <f t="shared" si="9"/>
        <v>0</v>
      </c>
      <c r="BL98" s="17" t="s">
        <v>137</v>
      </c>
      <c r="BM98" s="184" t="s">
        <v>154</v>
      </c>
    </row>
    <row r="99" spans="1:65" s="2" customFormat="1" ht="16.5" customHeight="1">
      <c r="A99" s="34"/>
      <c r="B99" s="35"/>
      <c r="C99" s="209" t="s">
        <v>155</v>
      </c>
      <c r="D99" s="209" t="s">
        <v>133</v>
      </c>
      <c r="E99" s="210" t="s">
        <v>156</v>
      </c>
      <c r="F99" s="211" t="s">
        <v>157</v>
      </c>
      <c r="G99" s="212" t="s">
        <v>136</v>
      </c>
      <c r="H99" s="213">
        <v>1</v>
      </c>
      <c r="I99" s="214"/>
      <c r="J99" s="215">
        <f t="shared" si="0"/>
        <v>0</v>
      </c>
      <c r="K99" s="211" t="s">
        <v>126</v>
      </c>
      <c r="L99" s="216"/>
      <c r="M99" s="217" t="s">
        <v>21</v>
      </c>
      <c r="N99" s="218" t="s">
        <v>43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137</v>
      </c>
      <c r="AT99" s="184" t="s">
        <v>133</v>
      </c>
      <c r="AU99" s="184" t="s">
        <v>82</v>
      </c>
      <c r="AY99" s="17" t="s">
        <v>119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80</v>
      </c>
      <c r="BK99" s="185">
        <f t="shared" si="9"/>
        <v>0</v>
      </c>
      <c r="BL99" s="17" t="s">
        <v>137</v>
      </c>
      <c r="BM99" s="184" t="s">
        <v>158</v>
      </c>
    </row>
    <row r="100" spans="1:65" s="2" customFormat="1" ht="24.2" customHeight="1">
      <c r="A100" s="34"/>
      <c r="B100" s="35"/>
      <c r="C100" s="173" t="s">
        <v>159</v>
      </c>
      <c r="D100" s="173" t="s">
        <v>122</v>
      </c>
      <c r="E100" s="174" t="s">
        <v>160</v>
      </c>
      <c r="F100" s="175" t="s">
        <v>161</v>
      </c>
      <c r="G100" s="176" t="s">
        <v>136</v>
      </c>
      <c r="H100" s="177">
        <v>1</v>
      </c>
      <c r="I100" s="178"/>
      <c r="J100" s="179">
        <f t="shared" si="0"/>
        <v>0</v>
      </c>
      <c r="K100" s="175" t="s">
        <v>126</v>
      </c>
      <c r="L100" s="39"/>
      <c r="M100" s="180" t="s">
        <v>21</v>
      </c>
      <c r="N100" s="181" t="s">
        <v>43</v>
      </c>
      <c r="O100" s="64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127</v>
      </c>
      <c r="AT100" s="184" t="s">
        <v>122</v>
      </c>
      <c r="AU100" s="184" t="s">
        <v>82</v>
      </c>
      <c r="AY100" s="17" t="s">
        <v>119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80</v>
      </c>
      <c r="BK100" s="185">
        <f t="shared" si="9"/>
        <v>0</v>
      </c>
      <c r="BL100" s="17" t="s">
        <v>127</v>
      </c>
      <c r="BM100" s="184" t="s">
        <v>162</v>
      </c>
    </row>
    <row r="101" spans="1:65" s="2" customFormat="1" ht="33" customHeight="1">
      <c r="A101" s="34"/>
      <c r="B101" s="35"/>
      <c r="C101" s="209" t="s">
        <v>163</v>
      </c>
      <c r="D101" s="209" t="s">
        <v>133</v>
      </c>
      <c r="E101" s="210" t="s">
        <v>164</v>
      </c>
      <c r="F101" s="211" t="s">
        <v>165</v>
      </c>
      <c r="G101" s="212" t="s">
        <v>136</v>
      </c>
      <c r="H101" s="213">
        <v>1</v>
      </c>
      <c r="I101" s="214"/>
      <c r="J101" s="215">
        <f t="shared" si="0"/>
        <v>0</v>
      </c>
      <c r="K101" s="211" t="s">
        <v>126</v>
      </c>
      <c r="L101" s="216"/>
      <c r="M101" s="217" t="s">
        <v>21</v>
      </c>
      <c r="N101" s="218" t="s">
        <v>43</v>
      </c>
      <c r="O101" s="64"/>
      <c r="P101" s="182">
        <f t="shared" si="1"/>
        <v>0</v>
      </c>
      <c r="Q101" s="182">
        <v>0</v>
      </c>
      <c r="R101" s="182">
        <f t="shared" si="2"/>
        <v>0</v>
      </c>
      <c r="S101" s="182">
        <v>0</v>
      </c>
      <c r="T101" s="183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133</v>
      </c>
      <c r="AU101" s="184" t="s">
        <v>82</v>
      </c>
      <c r="AY101" s="17" t="s">
        <v>119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17" t="s">
        <v>80</v>
      </c>
      <c r="BK101" s="185">
        <f t="shared" si="9"/>
        <v>0</v>
      </c>
      <c r="BL101" s="17" t="s">
        <v>137</v>
      </c>
      <c r="BM101" s="184" t="s">
        <v>166</v>
      </c>
    </row>
    <row r="102" spans="1:65" s="2" customFormat="1" ht="37.9" customHeight="1">
      <c r="A102" s="34"/>
      <c r="B102" s="35"/>
      <c r="C102" s="209" t="s">
        <v>167</v>
      </c>
      <c r="D102" s="209" t="s">
        <v>133</v>
      </c>
      <c r="E102" s="210" t="s">
        <v>168</v>
      </c>
      <c r="F102" s="211" t="s">
        <v>169</v>
      </c>
      <c r="G102" s="212" t="s">
        <v>136</v>
      </c>
      <c r="H102" s="213">
        <v>1</v>
      </c>
      <c r="I102" s="214"/>
      <c r="J102" s="215">
        <f t="shared" si="0"/>
        <v>0</v>
      </c>
      <c r="K102" s="211" t="s">
        <v>126</v>
      </c>
      <c r="L102" s="216"/>
      <c r="M102" s="217" t="s">
        <v>21</v>
      </c>
      <c r="N102" s="218" t="s">
        <v>43</v>
      </c>
      <c r="O102" s="64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137</v>
      </c>
      <c r="AT102" s="184" t="s">
        <v>133</v>
      </c>
      <c r="AU102" s="184" t="s">
        <v>82</v>
      </c>
      <c r="AY102" s="17" t="s">
        <v>119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7" t="s">
        <v>80</v>
      </c>
      <c r="BK102" s="185">
        <f t="shared" si="9"/>
        <v>0</v>
      </c>
      <c r="BL102" s="17" t="s">
        <v>137</v>
      </c>
      <c r="BM102" s="184" t="s">
        <v>170</v>
      </c>
    </row>
    <row r="103" spans="1:65" s="2" customFormat="1" ht="16.5" customHeight="1">
      <c r="A103" s="34"/>
      <c r="B103" s="35"/>
      <c r="C103" s="173" t="s">
        <v>171</v>
      </c>
      <c r="D103" s="173" t="s">
        <v>122</v>
      </c>
      <c r="E103" s="174" t="s">
        <v>172</v>
      </c>
      <c r="F103" s="175" t="s">
        <v>173</v>
      </c>
      <c r="G103" s="176" t="s">
        <v>136</v>
      </c>
      <c r="H103" s="177">
        <v>2</v>
      </c>
      <c r="I103" s="178"/>
      <c r="J103" s="179">
        <f t="shared" si="0"/>
        <v>0</v>
      </c>
      <c r="K103" s="175" t="s">
        <v>126</v>
      </c>
      <c r="L103" s="39"/>
      <c r="M103" s="180" t="s">
        <v>21</v>
      </c>
      <c r="N103" s="181" t="s">
        <v>43</v>
      </c>
      <c r="O103" s="64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127</v>
      </c>
      <c r="AT103" s="184" t="s">
        <v>122</v>
      </c>
      <c r="AU103" s="184" t="s">
        <v>82</v>
      </c>
      <c r="AY103" s="17" t="s">
        <v>119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7" t="s">
        <v>80</v>
      </c>
      <c r="BK103" s="185">
        <f t="shared" si="9"/>
        <v>0</v>
      </c>
      <c r="BL103" s="17" t="s">
        <v>127</v>
      </c>
      <c r="BM103" s="184" t="s">
        <v>174</v>
      </c>
    </row>
    <row r="104" spans="1:65" s="2" customFormat="1" ht="78" customHeight="1">
      <c r="A104" s="34"/>
      <c r="B104" s="35"/>
      <c r="C104" s="173" t="s">
        <v>175</v>
      </c>
      <c r="D104" s="173" t="s">
        <v>122</v>
      </c>
      <c r="E104" s="174" t="s">
        <v>176</v>
      </c>
      <c r="F104" s="175" t="s">
        <v>177</v>
      </c>
      <c r="G104" s="176" t="s">
        <v>136</v>
      </c>
      <c r="H104" s="177">
        <v>2</v>
      </c>
      <c r="I104" s="178"/>
      <c r="J104" s="179">
        <f t="shared" si="0"/>
        <v>0</v>
      </c>
      <c r="K104" s="175" t="s">
        <v>126</v>
      </c>
      <c r="L104" s="39"/>
      <c r="M104" s="180" t="s">
        <v>21</v>
      </c>
      <c r="N104" s="181" t="s">
        <v>43</v>
      </c>
      <c r="O104" s="64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127</v>
      </c>
      <c r="AT104" s="184" t="s">
        <v>122</v>
      </c>
      <c r="AU104" s="184" t="s">
        <v>82</v>
      </c>
      <c r="AY104" s="17" t="s">
        <v>119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17" t="s">
        <v>80</v>
      </c>
      <c r="BK104" s="185">
        <f t="shared" si="9"/>
        <v>0</v>
      </c>
      <c r="BL104" s="17" t="s">
        <v>127</v>
      </c>
      <c r="BM104" s="184" t="s">
        <v>178</v>
      </c>
    </row>
    <row r="105" spans="1:65" s="2" customFormat="1" ht="24.95" customHeight="1">
      <c r="A105" s="34"/>
      <c r="B105" s="35"/>
      <c r="C105" s="209" t="s">
        <v>179</v>
      </c>
      <c r="D105" s="209" t="s">
        <v>133</v>
      </c>
      <c r="E105" s="210" t="s">
        <v>180</v>
      </c>
      <c r="F105" s="211" t="s">
        <v>181</v>
      </c>
      <c r="G105" s="212" t="s">
        <v>136</v>
      </c>
      <c r="H105" s="213">
        <v>2</v>
      </c>
      <c r="I105" s="214"/>
      <c r="J105" s="215">
        <f t="shared" si="0"/>
        <v>0</v>
      </c>
      <c r="K105" s="211" t="s">
        <v>21</v>
      </c>
      <c r="L105" s="216"/>
      <c r="M105" s="217" t="s">
        <v>21</v>
      </c>
      <c r="N105" s="218" t="s">
        <v>43</v>
      </c>
      <c r="O105" s="64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137</v>
      </c>
      <c r="AT105" s="184" t="s">
        <v>133</v>
      </c>
      <c r="AU105" s="184" t="s">
        <v>82</v>
      </c>
      <c r="AY105" s="17" t="s">
        <v>119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17" t="s">
        <v>80</v>
      </c>
      <c r="BK105" s="185">
        <f t="shared" si="9"/>
        <v>0</v>
      </c>
      <c r="BL105" s="17" t="s">
        <v>137</v>
      </c>
      <c r="BM105" s="184" t="s">
        <v>182</v>
      </c>
    </row>
    <row r="106" spans="1:65" s="2" customFormat="1" ht="16.5" customHeight="1">
      <c r="A106" s="34"/>
      <c r="B106" s="35"/>
      <c r="C106" s="173" t="s">
        <v>183</v>
      </c>
      <c r="D106" s="173" t="s">
        <v>122</v>
      </c>
      <c r="E106" s="174" t="s">
        <v>184</v>
      </c>
      <c r="F106" s="175" t="s">
        <v>185</v>
      </c>
      <c r="G106" s="176" t="s">
        <v>136</v>
      </c>
      <c r="H106" s="177">
        <v>2</v>
      </c>
      <c r="I106" s="178"/>
      <c r="J106" s="179">
        <f t="shared" si="0"/>
        <v>0</v>
      </c>
      <c r="K106" s="175" t="s">
        <v>126</v>
      </c>
      <c r="L106" s="39"/>
      <c r="M106" s="180" t="s">
        <v>21</v>
      </c>
      <c r="N106" s="181" t="s">
        <v>43</v>
      </c>
      <c r="O106" s="64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127</v>
      </c>
      <c r="AT106" s="184" t="s">
        <v>122</v>
      </c>
      <c r="AU106" s="184" t="s">
        <v>82</v>
      </c>
      <c r="AY106" s="17" t="s">
        <v>119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17" t="s">
        <v>80</v>
      </c>
      <c r="BK106" s="185">
        <f t="shared" si="9"/>
        <v>0</v>
      </c>
      <c r="BL106" s="17" t="s">
        <v>127</v>
      </c>
      <c r="BM106" s="184" t="s">
        <v>186</v>
      </c>
    </row>
    <row r="107" spans="1:65" s="2" customFormat="1" ht="16.5" customHeight="1">
      <c r="A107" s="34"/>
      <c r="B107" s="35"/>
      <c r="C107" s="173" t="s">
        <v>8</v>
      </c>
      <c r="D107" s="173" t="s">
        <v>122</v>
      </c>
      <c r="E107" s="174" t="s">
        <v>187</v>
      </c>
      <c r="F107" s="175" t="s">
        <v>188</v>
      </c>
      <c r="G107" s="176" t="s">
        <v>136</v>
      </c>
      <c r="H107" s="177">
        <v>2</v>
      </c>
      <c r="I107" s="178"/>
      <c r="J107" s="179">
        <f t="shared" si="0"/>
        <v>0</v>
      </c>
      <c r="K107" s="175" t="s">
        <v>126</v>
      </c>
      <c r="L107" s="39"/>
      <c r="M107" s="180" t="s">
        <v>21</v>
      </c>
      <c r="N107" s="181" t="s">
        <v>43</v>
      </c>
      <c r="O107" s="64"/>
      <c r="P107" s="182">
        <f t="shared" si="1"/>
        <v>0</v>
      </c>
      <c r="Q107" s="182">
        <v>0</v>
      </c>
      <c r="R107" s="182">
        <f t="shared" si="2"/>
        <v>0</v>
      </c>
      <c r="S107" s="182">
        <v>0</v>
      </c>
      <c r="T107" s="183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127</v>
      </c>
      <c r="AT107" s="184" t="s">
        <v>122</v>
      </c>
      <c r="AU107" s="184" t="s">
        <v>82</v>
      </c>
      <c r="AY107" s="17" t="s">
        <v>119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17" t="s">
        <v>80</v>
      </c>
      <c r="BK107" s="185">
        <f t="shared" si="9"/>
        <v>0</v>
      </c>
      <c r="BL107" s="17" t="s">
        <v>127</v>
      </c>
      <c r="BM107" s="184" t="s">
        <v>189</v>
      </c>
    </row>
    <row r="108" spans="1:65" s="2" customFormat="1" ht="33" customHeight="1">
      <c r="A108" s="34"/>
      <c r="B108" s="35"/>
      <c r="C108" s="209" t="s">
        <v>190</v>
      </c>
      <c r="D108" s="209" t="s">
        <v>133</v>
      </c>
      <c r="E108" s="210" t="s">
        <v>191</v>
      </c>
      <c r="F108" s="211" t="s">
        <v>192</v>
      </c>
      <c r="G108" s="212" t="s">
        <v>136</v>
      </c>
      <c r="H108" s="213">
        <v>2</v>
      </c>
      <c r="I108" s="214"/>
      <c r="J108" s="215">
        <f t="shared" si="0"/>
        <v>0</v>
      </c>
      <c r="K108" s="211" t="s">
        <v>126</v>
      </c>
      <c r="L108" s="216"/>
      <c r="M108" s="217" t="s">
        <v>21</v>
      </c>
      <c r="N108" s="218" t="s">
        <v>43</v>
      </c>
      <c r="O108" s="64"/>
      <c r="P108" s="182">
        <f t="shared" si="1"/>
        <v>0</v>
      </c>
      <c r="Q108" s="182">
        <v>0</v>
      </c>
      <c r="R108" s="182">
        <f t="shared" si="2"/>
        <v>0</v>
      </c>
      <c r="S108" s="182">
        <v>0</v>
      </c>
      <c r="T108" s="183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137</v>
      </c>
      <c r="AT108" s="184" t="s">
        <v>133</v>
      </c>
      <c r="AU108" s="184" t="s">
        <v>82</v>
      </c>
      <c r="AY108" s="17" t="s">
        <v>119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17" t="s">
        <v>80</v>
      </c>
      <c r="BK108" s="185">
        <f t="shared" si="9"/>
        <v>0</v>
      </c>
      <c r="BL108" s="17" t="s">
        <v>137</v>
      </c>
      <c r="BM108" s="184" t="s">
        <v>193</v>
      </c>
    </row>
    <row r="109" spans="1:65" s="2" customFormat="1" ht="24.2" customHeight="1">
      <c r="A109" s="34"/>
      <c r="B109" s="35"/>
      <c r="C109" s="173" t="s">
        <v>194</v>
      </c>
      <c r="D109" s="173" t="s">
        <v>122</v>
      </c>
      <c r="E109" s="174" t="s">
        <v>195</v>
      </c>
      <c r="F109" s="175" t="s">
        <v>196</v>
      </c>
      <c r="G109" s="176" t="s">
        <v>136</v>
      </c>
      <c r="H109" s="177">
        <v>2</v>
      </c>
      <c r="I109" s="178"/>
      <c r="J109" s="179">
        <f t="shared" si="0"/>
        <v>0</v>
      </c>
      <c r="K109" s="175" t="s">
        <v>126</v>
      </c>
      <c r="L109" s="39"/>
      <c r="M109" s="180" t="s">
        <v>21</v>
      </c>
      <c r="N109" s="181" t="s">
        <v>43</v>
      </c>
      <c r="O109" s="64"/>
      <c r="P109" s="182">
        <f t="shared" si="1"/>
        <v>0</v>
      </c>
      <c r="Q109" s="182">
        <v>0</v>
      </c>
      <c r="R109" s="182">
        <f t="shared" si="2"/>
        <v>0</v>
      </c>
      <c r="S109" s="182">
        <v>0</v>
      </c>
      <c r="T109" s="183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127</v>
      </c>
      <c r="AT109" s="184" t="s">
        <v>122</v>
      </c>
      <c r="AU109" s="184" t="s">
        <v>82</v>
      </c>
      <c r="AY109" s="17" t="s">
        <v>119</v>
      </c>
      <c r="BE109" s="185">
        <f t="shared" si="4"/>
        <v>0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17" t="s">
        <v>80</v>
      </c>
      <c r="BK109" s="185">
        <f t="shared" si="9"/>
        <v>0</v>
      </c>
      <c r="BL109" s="17" t="s">
        <v>127</v>
      </c>
      <c r="BM109" s="184" t="s">
        <v>197</v>
      </c>
    </row>
    <row r="110" spans="1:65" s="2" customFormat="1" ht="24.2" customHeight="1">
      <c r="A110" s="34"/>
      <c r="B110" s="35"/>
      <c r="C110" s="173" t="s">
        <v>198</v>
      </c>
      <c r="D110" s="173" t="s">
        <v>122</v>
      </c>
      <c r="E110" s="174" t="s">
        <v>199</v>
      </c>
      <c r="F110" s="175" t="s">
        <v>200</v>
      </c>
      <c r="G110" s="176" t="s">
        <v>136</v>
      </c>
      <c r="H110" s="177">
        <v>2</v>
      </c>
      <c r="I110" s="178"/>
      <c r="J110" s="179">
        <f t="shared" si="0"/>
        <v>0</v>
      </c>
      <c r="K110" s="175" t="s">
        <v>126</v>
      </c>
      <c r="L110" s="39"/>
      <c r="M110" s="180" t="s">
        <v>21</v>
      </c>
      <c r="N110" s="181" t="s">
        <v>43</v>
      </c>
      <c r="O110" s="64"/>
      <c r="P110" s="182">
        <f t="shared" si="1"/>
        <v>0</v>
      </c>
      <c r="Q110" s="182">
        <v>0</v>
      </c>
      <c r="R110" s="182">
        <f t="shared" si="2"/>
        <v>0</v>
      </c>
      <c r="S110" s="182">
        <v>0</v>
      </c>
      <c r="T110" s="183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127</v>
      </c>
      <c r="AT110" s="184" t="s">
        <v>122</v>
      </c>
      <c r="AU110" s="184" t="s">
        <v>82</v>
      </c>
      <c r="AY110" s="17" t="s">
        <v>119</v>
      </c>
      <c r="BE110" s="185">
        <f t="shared" si="4"/>
        <v>0</v>
      </c>
      <c r="BF110" s="185">
        <f t="shared" si="5"/>
        <v>0</v>
      </c>
      <c r="BG110" s="185">
        <f t="shared" si="6"/>
        <v>0</v>
      </c>
      <c r="BH110" s="185">
        <f t="shared" si="7"/>
        <v>0</v>
      </c>
      <c r="BI110" s="185">
        <f t="shared" si="8"/>
        <v>0</v>
      </c>
      <c r="BJ110" s="17" t="s">
        <v>80</v>
      </c>
      <c r="BK110" s="185">
        <f t="shared" si="9"/>
        <v>0</v>
      </c>
      <c r="BL110" s="17" t="s">
        <v>127</v>
      </c>
      <c r="BM110" s="184" t="s">
        <v>201</v>
      </c>
    </row>
    <row r="111" spans="1:65" s="2" customFormat="1" ht="16.5" customHeight="1">
      <c r="A111" s="34"/>
      <c r="B111" s="35"/>
      <c r="C111" s="173" t="s">
        <v>202</v>
      </c>
      <c r="D111" s="173" t="s">
        <v>122</v>
      </c>
      <c r="E111" s="174" t="s">
        <v>203</v>
      </c>
      <c r="F111" s="175" t="s">
        <v>204</v>
      </c>
      <c r="G111" s="176" t="s">
        <v>136</v>
      </c>
      <c r="H111" s="177">
        <v>2</v>
      </c>
      <c r="I111" s="178"/>
      <c r="J111" s="179">
        <f t="shared" si="0"/>
        <v>0</v>
      </c>
      <c r="K111" s="175" t="s">
        <v>126</v>
      </c>
      <c r="L111" s="39"/>
      <c r="M111" s="180" t="s">
        <v>21</v>
      </c>
      <c r="N111" s="181" t="s">
        <v>43</v>
      </c>
      <c r="O111" s="64"/>
      <c r="P111" s="182">
        <f t="shared" si="1"/>
        <v>0</v>
      </c>
      <c r="Q111" s="182">
        <v>0</v>
      </c>
      <c r="R111" s="182">
        <f t="shared" si="2"/>
        <v>0</v>
      </c>
      <c r="S111" s="182">
        <v>0</v>
      </c>
      <c r="T111" s="183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127</v>
      </c>
      <c r="AT111" s="184" t="s">
        <v>122</v>
      </c>
      <c r="AU111" s="184" t="s">
        <v>82</v>
      </c>
      <c r="AY111" s="17" t="s">
        <v>119</v>
      </c>
      <c r="BE111" s="185">
        <f t="shared" si="4"/>
        <v>0</v>
      </c>
      <c r="BF111" s="185">
        <f t="shared" si="5"/>
        <v>0</v>
      </c>
      <c r="BG111" s="185">
        <f t="shared" si="6"/>
        <v>0</v>
      </c>
      <c r="BH111" s="185">
        <f t="shared" si="7"/>
        <v>0</v>
      </c>
      <c r="BI111" s="185">
        <f t="shared" si="8"/>
        <v>0</v>
      </c>
      <c r="BJ111" s="17" t="s">
        <v>80</v>
      </c>
      <c r="BK111" s="185">
        <f t="shared" si="9"/>
        <v>0</v>
      </c>
      <c r="BL111" s="17" t="s">
        <v>127</v>
      </c>
      <c r="BM111" s="184" t="s">
        <v>205</v>
      </c>
    </row>
    <row r="112" spans="1:65" s="2" customFormat="1" ht="16.5" customHeight="1">
      <c r="A112" s="34"/>
      <c r="B112" s="35"/>
      <c r="C112" s="173" t="s">
        <v>206</v>
      </c>
      <c r="D112" s="173" t="s">
        <v>122</v>
      </c>
      <c r="E112" s="174" t="s">
        <v>207</v>
      </c>
      <c r="F112" s="175" t="s">
        <v>208</v>
      </c>
      <c r="G112" s="176" t="s">
        <v>136</v>
      </c>
      <c r="H112" s="177">
        <v>2</v>
      </c>
      <c r="I112" s="178"/>
      <c r="J112" s="179">
        <f t="shared" si="0"/>
        <v>0</v>
      </c>
      <c r="K112" s="175" t="s">
        <v>126</v>
      </c>
      <c r="L112" s="39"/>
      <c r="M112" s="180" t="s">
        <v>21</v>
      </c>
      <c r="N112" s="181" t="s">
        <v>43</v>
      </c>
      <c r="O112" s="64"/>
      <c r="P112" s="182">
        <f t="shared" si="1"/>
        <v>0</v>
      </c>
      <c r="Q112" s="182">
        <v>0</v>
      </c>
      <c r="R112" s="182">
        <f t="shared" si="2"/>
        <v>0</v>
      </c>
      <c r="S112" s="182">
        <v>0</v>
      </c>
      <c r="T112" s="183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127</v>
      </c>
      <c r="AT112" s="184" t="s">
        <v>122</v>
      </c>
      <c r="AU112" s="184" t="s">
        <v>82</v>
      </c>
      <c r="AY112" s="17" t="s">
        <v>119</v>
      </c>
      <c r="BE112" s="185">
        <f t="shared" si="4"/>
        <v>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17" t="s">
        <v>80</v>
      </c>
      <c r="BK112" s="185">
        <f t="shared" si="9"/>
        <v>0</v>
      </c>
      <c r="BL112" s="17" t="s">
        <v>127</v>
      </c>
      <c r="BM112" s="184" t="s">
        <v>209</v>
      </c>
    </row>
    <row r="113" spans="1:65" s="2" customFormat="1" ht="16.5" customHeight="1">
      <c r="A113" s="34"/>
      <c r="B113" s="35"/>
      <c r="C113" s="209" t="s">
        <v>7</v>
      </c>
      <c r="D113" s="209" t="s">
        <v>133</v>
      </c>
      <c r="E113" s="210" t="s">
        <v>210</v>
      </c>
      <c r="F113" s="211" t="s">
        <v>211</v>
      </c>
      <c r="G113" s="212" t="s">
        <v>212</v>
      </c>
      <c r="H113" s="213">
        <v>0.5</v>
      </c>
      <c r="I113" s="214"/>
      <c r="J113" s="215">
        <f t="shared" si="0"/>
        <v>0</v>
      </c>
      <c r="K113" s="211" t="s">
        <v>126</v>
      </c>
      <c r="L113" s="216"/>
      <c r="M113" s="217" t="s">
        <v>21</v>
      </c>
      <c r="N113" s="218" t="s">
        <v>43</v>
      </c>
      <c r="O113" s="64"/>
      <c r="P113" s="182">
        <f t="shared" si="1"/>
        <v>0</v>
      </c>
      <c r="Q113" s="182">
        <v>0</v>
      </c>
      <c r="R113" s="182">
        <f t="shared" si="2"/>
        <v>0</v>
      </c>
      <c r="S113" s="182">
        <v>0</v>
      </c>
      <c r="T113" s="183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137</v>
      </c>
      <c r="AT113" s="184" t="s">
        <v>133</v>
      </c>
      <c r="AU113" s="184" t="s">
        <v>82</v>
      </c>
      <c r="AY113" s="17" t="s">
        <v>119</v>
      </c>
      <c r="BE113" s="185">
        <f t="shared" si="4"/>
        <v>0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17" t="s">
        <v>80</v>
      </c>
      <c r="BK113" s="185">
        <f t="shared" si="9"/>
        <v>0</v>
      </c>
      <c r="BL113" s="17" t="s">
        <v>137</v>
      </c>
      <c r="BM113" s="184" t="s">
        <v>213</v>
      </c>
    </row>
    <row r="114" spans="1:65" s="2" customFormat="1" ht="24.2" customHeight="1">
      <c r="A114" s="34"/>
      <c r="B114" s="35"/>
      <c r="C114" s="173" t="s">
        <v>214</v>
      </c>
      <c r="D114" s="173" t="s">
        <v>122</v>
      </c>
      <c r="E114" s="174" t="s">
        <v>215</v>
      </c>
      <c r="F114" s="175" t="s">
        <v>216</v>
      </c>
      <c r="G114" s="176" t="s">
        <v>136</v>
      </c>
      <c r="H114" s="177">
        <v>2</v>
      </c>
      <c r="I114" s="178"/>
      <c r="J114" s="179">
        <f t="shared" si="0"/>
        <v>0</v>
      </c>
      <c r="K114" s="175" t="s">
        <v>126</v>
      </c>
      <c r="L114" s="39"/>
      <c r="M114" s="180" t="s">
        <v>21</v>
      </c>
      <c r="N114" s="181" t="s">
        <v>43</v>
      </c>
      <c r="O114" s="64"/>
      <c r="P114" s="182">
        <f t="shared" si="1"/>
        <v>0</v>
      </c>
      <c r="Q114" s="182">
        <v>0</v>
      </c>
      <c r="R114" s="182">
        <f t="shared" si="2"/>
        <v>0</v>
      </c>
      <c r="S114" s="182">
        <v>0</v>
      </c>
      <c r="T114" s="183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127</v>
      </c>
      <c r="AT114" s="184" t="s">
        <v>122</v>
      </c>
      <c r="AU114" s="184" t="s">
        <v>82</v>
      </c>
      <c r="AY114" s="17" t="s">
        <v>119</v>
      </c>
      <c r="BE114" s="185">
        <f t="shared" si="4"/>
        <v>0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17" t="s">
        <v>80</v>
      </c>
      <c r="BK114" s="185">
        <f t="shared" si="9"/>
        <v>0</v>
      </c>
      <c r="BL114" s="17" t="s">
        <v>127</v>
      </c>
      <c r="BM114" s="184" t="s">
        <v>217</v>
      </c>
    </row>
    <row r="115" spans="1:65" s="2" customFormat="1" ht="16.5" customHeight="1">
      <c r="A115" s="34"/>
      <c r="B115" s="35"/>
      <c r="C115" s="209" t="s">
        <v>218</v>
      </c>
      <c r="D115" s="209" t="s">
        <v>133</v>
      </c>
      <c r="E115" s="210" t="s">
        <v>219</v>
      </c>
      <c r="F115" s="211" t="s">
        <v>220</v>
      </c>
      <c r="G115" s="212" t="s">
        <v>136</v>
      </c>
      <c r="H115" s="213">
        <v>3</v>
      </c>
      <c r="I115" s="214"/>
      <c r="J115" s="215">
        <f t="shared" si="0"/>
        <v>0</v>
      </c>
      <c r="K115" s="211" t="s">
        <v>126</v>
      </c>
      <c r="L115" s="216"/>
      <c r="M115" s="217" t="s">
        <v>21</v>
      </c>
      <c r="N115" s="218" t="s">
        <v>43</v>
      </c>
      <c r="O115" s="64"/>
      <c r="P115" s="182">
        <f t="shared" si="1"/>
        <v>0</v>
      </c>
      <c r="Q115" s="182">
        <v>1.1000000000000001</v>
      </c>
      <c r="R115" s="182">
        <f t="shared" si="2"/>
        <v>3.3000000000000003</v>
      </c>
      <c r="S115" s="182">
        <v>0</v>
      </c>
      <c r="T115" s="183">
        <f t="shared" si="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137</v>
      </c>
      <c r="AT115" s="184" t="s">
        <v>133</v>
      </c>
      <c r="AU115" s="184" t="s">
        <v>82</v>
      </c>
      <c r="AY115" s="17" t="s">
        <v>119</v>
      </c>
      <c r="BE115" s="185">
        <f t="shared" si="4"/>
        <v>0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17" t="s">
        <v>80</v>
      </c>
      <c r="BK115" s="185">
        <f t="shared" si="9"/>
        <v>0</v>
      </c>
      <c r="BL115" s="17" t="s">
        <v>137</v>
      </c>
      <c r="BM115" s="184" t="s">
        <v>221</v>
      </c>
    </row>
    <row r="116" spans="1:65" s="2" customFormat="1" ht="62.65" customHeight="1">
      <c r="A116" s="34"/>
      <c r="B116" s="35"/>
      <c r="C116" s="173" t="s">
        <v>222</v>
      </c>
      <c r="D116" s="173" t="s">
        <v>122</v>
      </c>
      <c r="E116" s="174" t="s">
        <v>223</v>
      </c>
      <c r="F116" s="175" t="s">
        <v>224</v>
      </c>
      <c r="G116" s="176" t="s">
        <v>136</v>
      </c>
      <c r="H116" s="177">
        <v>1</v>
      </c>
      <c r="I116" s="178"/>
      <c r="J116" s="179">
        <f t="shared" si="0"/>
        <v>0</v>
      </c>
      <c r="K116" s="175" t="s">
        <v>126</v>
      </c>
      <c r="L116" s="39"/>
      <c r="M116" s="180" t="s">
        <v>21</v>
      </c>
      <c r="N116" s="181" t="s">
        <v>43</v>
      </c>
      <c r="O116" s="64"/>
      <c r="P116" s="182">
        <f t="shared" si="1"/>
        <v>0</v>
      </c>
      <c r="Q116" s="182">
        <v>0</v>
      </c>
      <c r="R116" s="182">
        <f t="shared" si="2"/>
        <v>0</v>
      </c>
      <c r="S116" s="182">
        <v>0</v>
      </c>
      <c r="T116" s="183">
        <f t="shared" si="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127</v>
      </c>
      <c r="AT116" s="184" t="s">
        <v>122</v>
      </c>
      <c r="AU116" s="184" t="s">
        <v>82</v>
      </c>
      <c r="AY116" s="17" t="s">
        <v>119</v>
      </c>
      <c r="BE116" s="185">
        <f t="shared" si="4"/>
        <v>0</v>
      </c>
      <c r="BF116" s="185">
        <f t="shared" si="5"/>
        <v>0</v>
      </c>
      <c r="BG116" s="185">
        <f t="shared" si="6"/>
        <v>0</v>
      </c>
      <c r="BH116" s="185">
        <f t="shared" si="7"/>
        <v>0</v>
      </c>
      <c r="BI116" s="185">
        <f t="shared" si="8"/>
        <v>0</v>
      </c>
      <c r="BJ116" s="17" t="s">
        <v>80</v>
      </c>
      <c r="BK116" s="185">
        <f t="shared" si="9"/>
        <v>0</v>
      </c>
      <c r="BL116" s="17" t="s">
        <v>127</v>
      </c>
      <c r="BM116" s="184" t="s">
        <v>225</v>
      </c>
    </row>
    <row r="117" spans="1:65" s="2" customFormat="1" ht="49.15" customHeight="1">
      <c r="A117" s="34"/>
      <c r="B117" s="35"/>
      <c r="C117" s="209" t="s">
        <v>226</v>
      </c>
      <c r="D117" s="209" t="s">
        <v>133</v>
      </c>
      <c r="E117" s="210" t="s">
        <v>227</v>
      </c>
      <c r="F117" s="211" t="s">
        <v>228</v>
      </c>
      <c r="G117" s="212" t="s">
        <v>136</v>
      </c>
      <c r="H117" s="213">
        <v>1</v>
      </c>
      <c r="I117" s="214"/>
      <c r="J117" s="215">
        <f t="shared" si="0"/>
        <v>0</v>
      </c>
      <c r="K117" s="211" t="s">
        <v>126</v>
      </c>
      <c r="L117" s="216"/>
      <c r="M117" s="217" t="s">
        <v>21</v>
      </c>
      <c r="N117" s="218" t="s">
        <v>43</v>
      </c>
      <c r="O117" s="64"/>
      <c r="P117" s="182">
        <f t="shared" si="1"/>
        <v>0</v>
      </c>
      <c r="Q117" s="182">
        <v>0</v>
      </c>
      <c r="R117" s="182">
        <f t="shared" si="2"/>
        <v>0</v>
      </c>
      <c r="S117" s="182">
        <v>0</v>
      </c>
      <c r="T117" s="183">
        <f t="shared" si="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137</v>
      </c>
      <c r="AT117" s="184" t="s">
        <v>133</v>
      </c>
      <c r="AU117" s="184" t="s">
        <v>82</v>
      </c>
      <c r="AY117" s="17" t="s">
        <v>119</v>
      </c>
      <c r="BE117" s="185">
        <f t="shared" si="4"/>
        <v>0</v>
      </c>
      <c r="BF117" s="185">
        <f t="shared" si="5"/>
        <v>0</v>
      </c>
      <c r="BG117" s="185">
        <f t="shared" si="6"/>
        <v>0</v>
      </c>
      <c r="BH117" s="185">
        <f t="shared" si="7"/>
        <v>0</v>
      </c>
      <c r="BI117" s="185">
        <f t="shared" si="8"/>
        <v>0</v>
      </c>
      <c r="BJ117" s="17" t="s">
        <v>80</v>
      </c>
      <c r="BK117" s="185">
        <f t="shared" si="9"/>
        <v>0</v>
      </c>
      <c r="BL117" s="17" t="s">
        <v>137</v>
      </c>
      <c r="BM117" s="184" t="s">
        <v>229</v>
      </c>
    </row>
    <row r="118" spans="1:65" s="2" customFormat="1" ht="24.2" customHeight="1">
      <c r="A118" s="34"/>
      <c r="B118" s="35"/>
      <c r="C118" s="173" t="s">
        <v>230</v>
      </c>
      <c r="D118" s="173" t="s">
        <v>122</v>
      </c>
      <c r="E118" s="174" t="s">
        <v>231</v>
      </c>
      <c r="F118" s="175" t="s">
        <v>232</v>
      </c>
      <c r="G118" s="176" t="s">
        <v>125</v>
      </c>
      <c r="H118" s="177">
        <v>90</v>
      </c>
      <c r="I118" s="178"/>
      <c r="J118" s="179">
        <f t="shared" si="0"/>
        <v>0</v>
      </c>
      <c r="K118" s="175" t="s">
        <v>126</v>
      </c>
      <c r="L118" s="39"/>
      <c r="M118" s="180" t="s">
        <v>21</v>
      </c>
      <c r="N118" s="181" t="s">
        <v>43</v>
      </c>
      <c r="O118" s="64"/>
      <c r="P118" s="182">
        <f t="shared" si="1"/>
        <v>0</v>
      </c>
      <c r="Q118" s="182">
        <v>0</v>
      </c>
      <c r="R118" s="182">
        <f t="shared" si="2"/>
        <v>0</v>
      </c>
      <c r="S118" s="182">
        <v>0</v>
      </c>
      <c r="T118" s="183">
        <f t="shared" si="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127</v>
      </c>
      <c r="AT118" s="184" t="s">
        <v>122</v>
      </c>
      <c r="AU118" s="184" t="s">
        <v>82</v>
      </c>
      <c r="AY118" s="17" t="s">
        <v>119</v>
      </c>
      <c r="BE118" s="185">
        <f t="shared" si="4"/>
        <v>0</v>
      </c>
      <c r="BF118" s="185">
        <f t="shared" si="5"/>
        <v>0</v>
      </c>
      <c r="BG118" s="185">
        <f t="shared" si="6"/>
        <v>0</v>
      </c>
      <c r="BH118" s="185">
        <f t="shared" si="7"/>
        <v>0</v>
      </c>
      <c r="BI118" s="185">
        <f t="shared" si="8"/>
        <v>0</v>
      </c>
      <c r="BJ118" s="17" t="s">
        <v>80</v>
      </c>
      <c r="BK118" s="185">
        <f t="shared" si="9"/>
        <v>0</v>
      </c>
      <c r="BL118" s="17" t="s">
        <v>127</v>
      </c>
      <c r="BM118" s="184" t="s">
        <v>233</v>
      </c>
    </row>
    <row r="119" spans="1:65" s="2" customFormat="1" ht="111.75" customHeight="1">
      <c r="A119" s="34"/>
      <c r="B119" s="35"/>
      <c r="C119" s="173" t="s">
        <v>234</v>
      </c>
      <c r="D119" s="173" t="s">
        <v>122</v>
      </c>
      <c r="E119" s="174" t="s">
        <v>235</v>
      </c>
      <c r="F119" s="175" t="s">
        <v>236</v>
      </c>
      <c r="G119" s="176" t="s">
        <v>125</v>
      </c>
      <c r="H119" s="177">
        <v>10</v>
      </c>
      <c r="I119" s="178"/>
      <c r="J119" s="179">
        <f t="shared" si="0"/>
        <v>0</v>
      </c>
      <c r="K119" s="175" t="s">
        <v>126</v>
      </c>
      <c r="L119" s="39"/>
      <c r="M119" s="180" t="s">
        <v>21</v>
      </c>
      <c r="N119" s="181" t="s">
        <v>43</v>
      </c>
      <c r="O119" s="64"/>
      <c r="P119" s="182">
        <f t="shared" si="1"/>
        <v>0</v>
      </c>
      <c r="Q119" s="182">
        <v>0</v>
      </c>
      <c r="R119" s="182">
        <f t="shared" si="2"/>
        <v>0</v>
      </c>
      <c r="S119" s="182">
        <v>0</v>
      </c>
      <c r="T119" s="183">
        <f t="shared" si="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127</v>
      </c>
      <c r="AT119" s="184" t="s">
        <v>122</v>
      </c>
      <c r="AU119" s="184" t="s">
        <v>82</v>
      </c>
      <c r="AY119" s="17" t="s">
        <v>119</v>
      </c>
      <c r="BE119" s="185">
        <f t="shared" si="4"/>
        <v>0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17" t="s">
        <v>80</v>
      </c>
      <c r="BK119" s="185">
        <f t="shared" si="9"/>
        <v>0</v>
      </c>
      <c r="BL119" s="17" t="s">
        <v>127</v>
      </c>
      <c r="BM119" s="184" t="s">
        <v>237</v>
      </c>
    </row>
    <row r="120" spans="1:65" s="2" customFormat="1" ht="33" customHeight="1">
      <c r="A120" s="34"/>
      <c r="B120" s="35"/>
      <c r="C120" s="209" t="s">
        <v>238</v>
      </c>
      <c r="D120" s="209" t="s">
        <v>133</v>
      </c>
      <c r="E120" s="210" t="s">
        <v>239</v>
      </c>
      <c r="F120" s="211" t="s">
        <v>240</v>
      </c>
      <c r="G120" s="212" t="s">
        <v>125</v>
      </c>
      <c r="H120" s="213">
        <v>10</v>
      </c>
      <c r="I120" s="214"/>
      <c r="J120" s="215">
        <f t="shared" si="0"/>
        <v>0</v>
      </c>
      <c r="K120" s="211" t="s">
        <v>126</v>
      </c>
      <c r="L120" s="216"/>
      <c r="M120" s="217" t="s">
        <v>21</v>
      </c>
      <c r="N120" s="218" t="s">
        <v>43</v>
      </c>
      <c r="O120" s="64"/>
      <c r="P120" s="182">
        <f t="shared" si="1"/>
        <v>0</v>
      </c>
      <c r="Q120" s="182">
        <v>0</v>
      </c>
      <c r="R120" s="182">
        <f t="shared" si="2"/>
        <v>0</v>
      </c>
      <c r="S120" s="182">
        <v>0</v>
      </c>
      <c r="T120" s="183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137</v>
      </c>
      <c r="AT120" s="184" t="s">
        <v>133</v>
      </c>
      <c r="AU120" s="184" t="s">
        <v>82</v>
      </c>
      <c r="AY120" s="17" t="s">
        <v>119</v>
      </c>
      <c r="BE120" s="185">
        <f t="shared" si="4"/>
        <v>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17" t="s">
        <v>80</v>
      </c>
      <c r="BK120" s="185">
        <f t="shared" si="9"/>
        <v>0</v>
      </c>
      <c r="BL120" s="17" t="s">
        <v>137</v>
      </c>
      <c r="BM120" s="184" t="s">
        <v>241</v>
      </c>
    </row>
    <row r="121" spans="1:65" s="2" customFormat="1" ht="111.75" customHeight="1">
      <c r="A121" s="34"/>
      <c r="B121" s="35"/>
      <c r="C121" s="173" t="s">
        <v>242</v>
      </c>
      <c r="D121" s="173" t="s">
        <v>122</v>
      </c>
      <c r="E121" s="174" t="s">
        <v>243</v>
      </c>
      <c r="F121" s="175" t="s">
        <v>244</v>
      </c>
      <c r="G121" s="176" t="s">
        <v>125</v>
      </c>
      <c r="H121" s="177">
        <v>50</v>
      </c>
      <c r="I121" s="178"/>
      <c r="J121" s="179">
        <f t="shared" si="0"/>
        <v>0</v>
      </c>
      <c r="K121" s="175" t="s">
        <v>126</v>
      </c>
      <c r="L121" s="39"/>
      <c r="M121" s="180" t="s">
        <v>21</v>
      </c>
      <c r="N121" s="181" t="s">
        <v>43</v>
      </c>
      <c r="O121" s="64"/>
      <c r="P121" s="182">
        <f t="shared" si="1"/>
        <v>0</v>
      </c>
      <c r="Q121" s="182">
        <v>0</v>
      </c>
      <c r="R121" s="182">
        <f t="shared" si="2"/>
        <v>0</v>
      </c>
      <c r="S121" s="182">
        <v>0</v>
      </c>
      <c r="T121" s="183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127</v>
      </c>
      <c r="AT121" s="184" t="s">
        <v>122</v>
      </c>
      <c r="AU121" s="184" t="s">
        <v>82</v>
      </c>
      <c r="AY121" s="17" t="s">
        <v>119</v>
      </c>
      <c r="BE121" s="185">
        <f t="shared" si="4"/>
        <v>0</v>
      </c>
      <c r="BF121" s="185">
        <f t="shared" si="5"/>
        <v>0</v>
      </c>
      <c r="BG121" s="185">
        <f t="shared" si="6"/>
        <v>0</v>
      </c>
      <c r="BH121" s="185">
        <f t="shared" si="7"/>
        <v>0</v>
      </c>
      <c r="BI121" s="185">
        <f t="shared" si="8"/>
        <v>0</v>
      </c>
      <c r="BJ121" s="17" t="s">
        <v>80</v>
      </c>
      <c r="BK121" s="185">
        <f t="shared" si="9"/>
        <v>0</v>
      </c>
      <c r="BL121" s="17" t="s">
        <v>127</v>
      </c>
      <c r="BM121" s="184" t="s">
        <v>245</v>
      </c>
    </row>
    <row r="122" spans="1:65" s="2" customFormat="1" ht="37.9" customHeight="1">
      <c r="A122" s="34"/>
      <c r="B122" s="35"/>
      <c r="C122" s="209" t="s">
        <v>246</v>
      </c>
      <c r="D122" s="209" t="s">
        <v>133</v>
      </c>
      <c r="E122" s="210" t="s">
        <v>247</v>
      </c>
      <c r="F122" s="211" t="s">
        <v>248</v>
      </c>
      <c r="G122" s="212" t="s">
        <v>125</v>
      </c>
      <c r="H122" s="213">
        <v>50</v>
      </c>
      <c r="I122" s="214"/>
      <c r="J122" s="215">
        <f t="shared" si="0"/>
        <v>0</v>
      </c>
      <c r="K122" s="211" t="s">
        <v>126</v>
      </c>
      <c r="L122" s="216"/>
      <c r="M122" s="217" t="s">
        <v>21</v>
      </c>
      <c r="N122" s="218" t="s">
        <v>43</v>
      </c>
      <c r="O122" s="64"/>
      <c r="P122" s="182">
        <f t="shared" si="1"/>
        <v>0</v>
      </c>
      <c r="Q122" s="182">
        <v>0</v>
      </c>
      <c r="R122" s="182">
        <f t="shared" si="2"/>
        <v>0</v>
      </c>
      <c r="S122" s="182">
        <v>0</v>
      </c>
      <c r="T122" s="183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133</v>
      </c>
      <c r="AU122" s="184" t="s">
        <v>82</v>
      </c>
      <c r="AY122" s="17" t="s">
        <v>119</v>
      </c>
      <c r="BE122" s="185">
        <f t="shared" si="4"/>
        <v>0</v>
      </c>
      <c r="BF122" s="185">
        <f t="shared" si="5"/>
        <v>0</v>
      </c>
      <c r="BG122" s="185">
        <f t="shared" si="6"/>
        <v>0</v>
      </c>
      <c r="BH122" s="185">
        <f t="shared" si="7"/>
        <v>0</v>
      </c>
      <c r="BI122" s="185">
        <f t="shared" si="8"/>
        <v>0</v>
      </c>
      <c r="BJ122" s="17" t="s">
        <v>80</v>
      </c>
      <c r="BK122" s="185">
        <f t="shared" si="9"/>
        <v>0</v>
      </c>
      <c r="BL122" s="17" t="s">
        <v>137</v>
      </c>
      <c r="BM122" s="184" t="s">
        <v>249</v>
      </c>
    </row>
    <row r="123" spans="1:65" s="2" customFormat="1" ht="111.75" customHeight="1">
      <c r="A123" s="34"/>
      <c r="B123" s="35"/>
      <c r="C123" s="173" t="s">
        <v>250</v>
      </c>
      <c r="D123" s="173" t="s">
        <v>122</v>
      </c>
      <c r="E123" s="174" t="s">
        <v>251</v>
      </c>
      <c r="F123" s="175" t="s">
        <v>252</v>
      </c>
      <c r="G123" s="176" t="s">
        <v>125</v>
      </c>
      <c r="H123" s="177">
        <v>50</v>
      </c>
      <c r="I123" s="178"/>
      <c r="J123" s="179">
        <f t="shared" si="0"/>
        <v>0</v>
      </c>
      <c r="K123" s="175" t="s">
        <v>126</v>
      </c>
      <c r="L123" s="39"/>
      <c r="M123" s="180" t="s">
        <v>21</v>
      </c>
      <c r="N123" s="181" t="s">
        <v>43</v>
      </c>
      <c r="O123" s="64"/>
      <c r="P123" s="182">
        <f t="shared" si="1"/>
        <v>0</v>
      </c>
      <c r="Q123" s="182">
        <v>0</v>
      </c>
      <c r="R123" s="182">
        <f t="shared" si="2"/>
        <v>0</v>
      </c>
      <c r="S123" s="182">
        <v>0</v>
      </c>
      <c r="T123" s="183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127</v>
      </c>
      <c r="AT123" s="184" t="s">
        <v>122</v>
      </c>
      <c r="AU123" s="184" t="s">
        <v>82</v>
      </c>
      <c r="AY123" s="17" t="s">
        <v>119</v>
      </c>
      <c r="BE123" s="185">
        <f t="shared" si="4"/>
        <v>0</v>
      </c>
      <c r="BF123" s="185">
        <f t="shared" si="5"/>
        <v>0</v>
      </c>
      <c r="BG123" s="185">
        <f t="shared" si="6"/>
        <v>0</v>
      </c>
      <c r="BH123" s="185">
        <f t="shared" si="7"/>
        <v>0</v>
      </c>
      <c r="BI123" s="185">
        <f t="shared" si="8"/>
        <v>0</v>
      </c>
      <c r="BJ123" s="17" t="s">
        <v>80</v>
      </c>
      <c r="BK123" s="185">
        <f t="shared" si="9"/>
        <v>0</v>
      </c>
      <c r="BL123" s="17" t="s">
        <v>127</v>
      </c>
      <c r="BM123" s="184" t="s">
        <v>253</v>
      </c>
    </row>
    <row r="124" spans="1:65" s="2" customFormat="1" ht="37.9" customHeight="1">
      <c r="A124" s="34"/>
      <c r="B124" s="35"/>
      <c r="C124" s="209" t="s">
        <v>254</v>
      </c>
      <c r="D124" s="209" t="s">
        <v>133</v>
      </c>
      <c r="E124" s="210" t="s">
        <v>255</v>
      </c>
      <c r="F124" s="211" t="s">
        <v>256</v>
      </c>
      <c r="G124" s="212" t="s">
        <v>125</v>
      </c>
      <c r="H124" s="213">
        <v>50</v>
      </c>
      <c r="I124" s="214"/>
      <c r="J124" s="215">
        <f t="shared" si="0"/>
        <v>0</v>
      </c>
      <c r="K124" s="211" t="s">
        <v>126</v>
      </c>
      <c r="L124" s="216"/>
      <c r="M124" s="217" t="s">
        <v>21</v>
      </c>
      <c r="N124" s="218" t="s">
        <v>43</v>
      </c>
      <c r="O124" s="64"/>
      <c r="P124" s="182">
        <f t="shared" si="1"/>
        <v>0</v>
      </c>
      <c r="Q124" s="182">
        <v>0</v>
      </c>
      <c r="R124" s="182">
        <f t="shared" si="2"/>
        <v>0</v>
      </c>
      <c r="S124" s="182">
        <v>0</v>
      </c>
      <c r="T124" s="183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137</v>
      </c>
      <c r="AT124" s="184" t="s">
        <v>133</v>
      </c>
      <c r="AU124" s="184" t="s">
        <v>82</v>
      </c>
      <c r="AY124" s="17" t="s">
        <v>119</v>
      </c>
      <c r="BE124" s="185">
        <f t="shared" si="4"/>
        <v>0</v>
      </c>
      <c r="BF124" s="185">
        <f t="shared" si="5"/>
        <v>0</v>
      </c>
      <c r="BG124" s="185">
        <f t="shared" si="6"/>
        <v>0</v>
      </c>
      <c r="BH124" s="185">
        <f t="shared" si="7"/>
        <v>0</v>
      </c>
      <c r="BI124" s="185">
        <f t="shared" si="8"/>
        <v>0</v>
      </c>
      <c r="BJ124" s="17" t="s">
        <v>80</v>
      </c>
      <c r="BK124" s="185">
        <f t="shared" si="9"/>
        <v>0</v>
      </c>
      <c r="BL124" s="17" t="s">
        <v>137</v>
      </c>
      <c r="BM124" s="184" t="s">
        <v>257</v>
      </c>
    </row>
    <row r="125" spans="1:65" s="2" customFormat="1" ht="33" customHeight="1">
      <c r="A125" s="34"/>
      <c r="B125" s="35"/>
      <c r="C125" s="173" t="s">
        <v>258</v>
      </c>
      <c r="D125" s="173" t="s">
        <v>122</v>
      </c>
      <c r="E125" s="174" t="s">
        <v>259</v>
      </c>
      <c r="F125" s="175" t="s">
        <v>260</v>
      </c>
      <c r="G125" s="176" t="s">
        <v>125</v>
      </c>
      <c r="H125" s="177">
        <v>30</v>
      </c>
      <c r="I125" s="178"/>
      <c r="J125" s="179">
        <f t="shared" si="0"/>
        <v>0</v>
      </c>
      <c r="K125" s="175" t="s">
        <v>126</v>
      </c>
      <c r="L125" s="39"/>
      <c r="M125" s="180" t="s">
        <v>21</v>
      </c>
      <c r="N125" s="181" t="s">
        <v>43</v>
      </c>
      <c r="O125" s="64"/>
      <c r="P125" s="182">
        <f t="shared" si="1"/>
        <v>0</v>
      </c>
      <c r="Q125" s="182">
        <v>0</v>
      </c>
      <c r="R125" s="182">
        <f t="shared" si="2"/>
        <v>0</v>
      </c>
      <c r="S125" s="182">
        <v>0</v>
      </c>
      <c r="T125" s="183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127</v>
      </c>
      <c r="AT125" s="184" t="s">
        <v>122</v>
      </c>
      <c r="AU125" s="184" t="s">
        <v>82</v>
      </c>
      <c r="AY125" s="17" t="s">
        <v>119</v>
      </c>
      <c r="BE125" s="185">
        <f t="shared" si="4"/>
        <v>0</v>
      </c>
      <c r="BF125" s="185">
        <f t="shared" si="5"/>
        <v>0</v>
      </c>
      <c r="BG125" s="185">
        <f t="shared" si="6"/>
        <v>0</v>
      </c>
      <c r="BH125" s="185">
        <f t="shared" si="7"/>
        <v>0</v>
      </c>
      <c r="BI125" s="185">
        <f t="shared" si="8"/>
        <v>0</v>
      </c>
      <c r="BJ125" s="17" t="s">
        <v>80</v>
      </c>
      <c r="BK125" s="185">
        <f t="shared" si="9"/>
        <v>0</v>
      </c>
      <c r="BL125" s="17" t="s">
        <v>127</v>
      </c>
      <c r="BM125" s="184" t="s">
        <v>261</v>
      </c>
    </row>
    <row r="126" spans="1:65" s="2" customFormat="1" ht="62.65" customHeight="1">
      <c r="A126" s="34"/>
      <c r="B126" s="35"/>
      <c r="C126" s="173" t="s">
        <v>262</v>
      </c>
      <c r="D126" s="173" t="s">
        <v>122</v>
      </c>
      <c r="E126" s="174" t="s">
        <v>263</v>
      </c>
      <c r="F126" s="175" t="s">
        <v>264</v>
      </c>
      <c r="G126" s="176" t="s">
        <v>136</v>
      </c>
      <c r="H126" s="177">
        <v>1</v>
      </c>
      <c r="I126" s="178"/>
      <c r="J126" s="179">
        <f t="shared" si="0"/>
        <v>0</v>
      </c>
      <c r="K126" s="175" t="s">
        <v>126</v>
      </c>
      <c r="L126" s="39"/>
      <c r="M126" s="180" t="s">
        <v>21</v>
      </c>
      <c r="N126" s="181" t="s">
        <v>43</v>
      </c>
      <c r="O126" s="64"/>
      <c r="P126" s="182">
        <f t="shared" si="1"/>
        <v>0</v>
      </c>
      <c r="Q126" s="182">
        <v>0</v>
      </c>
      <c r="R126" s="182">
        <f t="shared" si="2"/>
        <v>0</v>
      </c>
      <c r="S126" s="182">
        <v>0</v>
      </c>
      <c r="T126" s="183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127</v>
      </c>
      <c r="AT126" s="184" t="s">
        <v>122</v>
      </c>
      <c r="AU126" s="184" t="s">
        <v>82</v>
      </c>
      <c r="AY126" s="17" t="s">
        <v>119</v>
      </c>
      <c r="BE126" s="185">
        <f t="shared" si="4"/>
        <v>0</v>
      </c>
      <c r="BF126" s="185">
        <f t="shared" si="5"/>
        <v>0</v>
      </c>
      <c r="BG126" s="185">
        <f t="shared" si="6"/>
        <v>0</v>
      </c>
      <c r="BH126" s="185">
        <f t="shared" si="7"/>
        <v>0</v>
      </c>
      <c r="BI126" s="185">
        <f t="shared" si="8"/>
        <v>0</v>
      </c>
      <c r="BJ126" s="17" t="s">
        <v>80</v>
      </c>
      <c r="BK126" s="185">
        <f t="shared" si="9"/>
        <v>0</v>
      </c>
      <c r="BL126" s="17" t="s">
        <v>127</v>
      </c>
      <c r="BM126" s="184" t="s">
        <v>265</v>
      </c>
    </row>
    <row r="127" spans="1:65" s="2" customFormat="1" ht="33" customHeight="1">
      <c r="A127" s="34"/>
      <c r="B127" s="35"/>
      <c r="C127" s="209" t="s">
        <v>266</v>
      </c>
      <c r="D127" s="209" t="s">
        <v>133</v>
      </c>
      <c r="E127" s="210" t="s">
        <v>267</v>
      </c>
      <c r="F127" s="211" t="s">
        <v>268</v>
      </c>
      <c r="G127" s="212" t="s">
        <v>136</v>
      </c>
      <c r="H127" s="213">
        <v>1</v>
      </c>
      <c r="I127" s="214"/>
      <c r="J127" s="215">
        <f t="shared" si="0"/>
        <v>0</v>
      </c>
      <c r="K127" s="211" t="s">
        <v>126</v>
      </c>
      <c r="L127" s="216"/>
      <c r="M127" s="217" t="s">
        <v>21</v>
      </c>
      <c r="N127" s="218" t="s">
        <v>43</v>
      </c>
      <c r="O127" s="64"/>
      <c r="P127" s="182">
        <f t="shared" si="1"/>
        <v>0</v>
      </c>
      <c r="Q127" s="182">
        <v>0</v>
      </c>
      <c r="R127" s="182">
        <f t="shared" si="2"/>
        <v>0</v>
      </c>
      <c r="S127" s="182">
        <v>0</v>
      </c>
      <c r="T127" s="18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137</v>
      </c>
      <c r="AT127" s="184" t="s">
        <v>133</v>
      </c>
      <c r="AU127" s="184" t="s">
        <v>82</v>
      </c>
      <c r="AY127" s="17" t="s">
        <v>119</v>
      </c>
      <c r="BE127" s="185">
        <f t="shared" si="4"/>
        <v>0</v>
      </c>
      <c r="BF127" s="185">
        <f t="shared" si="5"/>
        <v>0</v>
      </c>
      <c r="BG127" s="185">
        <f t="shared" si="6"/>
        <v>0</v>
      </c>
      <c r="BH127" s="185">
        <f t="shared" si="7"/>
        <v>0</v>
      </c>
      <c r="BI127" s="185">
        <f t="shared" si="8"/>
        <v>0</v>
      </c>
      <c r="BJ127" s="17" t="s">
        <v>80</v>
      </c>
      <c r="BK127" s="185">
        <f t="shared" si="9"/>
        <v>0</v>
      </c>
      <c r="BL127" s="17" t="s">
        <v>137</v>
      </c>
      <c r="BM127" s="184" t="s">
        <v>269</v>
      </c>
    </row>
    <row r="128" spans="1:65" s="2" customFormat="1" ht="66.75" customHeight="1">
      <c r="A128" s="34"/>
      <c r="B128" s="35"/>
      <c r="C128" s="173" t="s">
        <v>270</v>
      </c>
      <c r="D128" s="173" t="s">
        <v>122</v>
      </c>
      <c r="E128" s="174" t="s">
        <v>271</v>
      </c>
      <c r="F128" s="175" t="s">
        <v>272</v>
      </c>
      <c r="G128" s="176" t="s">
        <v>136</v>
      </c>
      <c r="H128" s="177">
        <v>1</v>
      </c>
      <c r="I128" s="178"/>
      <c r="J128" s="179">
        <f t="shared" si="0"/>
        <v>0</v>
      </c>
      <c r="K128" s="175" t="s">
        <v>126</v>
      </c>
      <c r="L128" s="39"/>
      <c r="M128" s="180" t="s">
        <v>21</v>
      </c>
      <c r="N128" s="181" t="s">
        <v>43</v>
      </c>
      <c r="O128" s="64"/>
      <c r="P128" s="182">
        <f t="shared" si="1"/>
        <v>0</v>
      </c>
      <c r="Q128" s="182">
        <v>0</v>
      </c>
      <c r="R128" s="182">
        <f t="shared" si="2"/>
        <v>0</v>
      </c>
      <c r="S128" s="182">
        <v>0</v>
      </c>
      <c r="T128" s="18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127</v>
      </c>
      <c r="AT128" s="184" t="s">
        <v>122</v>
      </c>
      <c r="AU128" s="184" t="s">
        <v>82</v>
      </c>
      <c r="AY128" s="17" t="s">
        <v>119</v>
      </c>
      <c r="BE128" s="185">
        <f t="shared" si="4"/>
        <v>0</v>
      </c>
      <c r="BF128" s="185">
        <f t="shared" si="5"/>
        <v>0</v>
      </c>
      <c r="BG128" s="185">
        <f t="shared" si="6"/>
        <v>0</v>
      </c>
      <c r="BH128" s="185">
        <f t="shared" si="7"/>
        <v>0</v>
      </c>
      <c r="BI128" s="185">
        <f t="shared" si="8"/>
        <v>0</v>
      </c>
      <c r="BJ128" s="17" t="s">
        <v>80</v>
      </c>
      <c r="BK128" s="185">
        <f t="shared" si="9"/>
        <v>0</v>
      </c>
      <c r="BL128" s="17" t="s">
        <v>127</v>
      </c>
      <c r="BM128" s="184" t="s">
        <v>273</v>
      </c>
    </row>
    <row r="129" spans="1:65" s="2" customFormat="1" ht="24.2" customHeight="1">
      <c r="A129" s="34"/>
      <c r="B129" s="35"/>
      <c r="C129" s="209" t="s">
        <v>274</v>
      </c>
      <c r="D129" s="209" t="s">
        <v>133</v>
      </c>
      <c r="E129" s="210" t="s">
        <v>275</v>
      </c>
      <c r="F129" s="211" t="s">
        <v>276</v>
      </c>
      <c r="G129" s="212" t="s">
        <v>136</v>
      </c>
      <c r="H129" s="213">
        <v>1</v>
      </c>
      <c r="I129" s="214"/>
      <c r="J129" s="215">
        <f t="shared" si="0"/>
        <v>0</v>
      </c>
      <c r="K129" s="211" t="s">
        <v>126</v>
      </c>
      <c r="L129" s="216"/>
      <c r="M129" s="217" t="s">
        <v>21</v>
      </c>
      <c r="N129" s="218" t="s">
        <v>43</v>
      </c>
      <c r="O129" s="64"/>
      <c r="P129" s="182">
        <f t="shared" si="1"/>
        <v>0</v>
      </c>
      <c r="Q129" s="182">
        <v>0</v>
      </c>
      <c r="R129" s="182">
        <f t="shared" si="2"/>
        <v>0</v>
      </c>
      <c r="S129" s="182">
        <v>0</v>
      </c>
      <c r="T129" s="18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137</v>
      </c>
      <c r="AT129" s="184" t="s">
        <v>133</v>
      </c>
      <c r="AU129" s="184" t="s">
        <v>82</v>
      </c>
      <c r="AY129" s="17" t="s">
        <v>119</v>
      </c>
      <c r="BE129" s="185">
        <f t="shared" si="4"/>
        <v>0</v>
      </c>
      <c r="BF129" s="185">
        <f t="shared" si="5"/>
        <v>0</v>
      </c>
      <c r="BG129" s="185">
        <f t="shared" si="6"/>
        <v>0</v>
      </c>
      <c r="BH129" s="185">
        <f t="shared" si="7"/>
        <v>0</v>
      </c>
      <c r="BI129" s="185">
        <f t="shared" si="8"/>
        <v>0</v>
      </c>
      <c r="BJ129" s="17" t="s">
        <v>80</v>
      </c>
      <c r="BK129" s="185">
        <f t="shared" si="9"/>
        <v>0</v>
      </c>
      <c r="BL129" s="17" t="s">
        <v>137</v>
      </c>
      <c r="BM129" s="184" t="s">
        <v>277</v>
      </c>
    </row>
    <row r="130" spans="1:65" s="12" customFormat="1" ht="22.9" customHeight="1">
      <c r="B130" s="157"/>
      <c r="C130" s="158"/>
      <c r="D130" s="159" t="s">
        <v>71</v>
      </c>
      <c r="E130" s="171" t="s">
        <v>278</v>
      </c>
      <c r="F130" s="171" t="s">
        <v>279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SUM(P131:P139)</f>
        <v>0</v>
      </c>
      <c r="Q130" s="165"/>
      <c r="R130" s="166">
        <f>SUM(R131:R139)</f>
        <v>0</v>
      </c>
      <c r="S130" s="165"/>
      <c r="T130" s="167">
        <f>SUM(T131:T139)</f>
        <v>0</v>
      </c>
      <c r="AR130" s="168" t="s">
        <v>127</v>
      </c>
      <c r="AT130" s="169" t="s">
        <v>71</v>
      </c>
      <c r="AU130" s="169" t="s">
        <v>80</v>
      </c>
      <c r="AY130" s="168" t="s">
        <v>119</v>
      </c>
      <c r="BK130" s="170">
        <f>SUM(BK131:BK139)</f>
        <v>0</v>
      </c>
    </row>
    <row r="131" spans="1:65" s="2" customFormat="1" ht="44.25" customHeight="1">
      <c r="A131" s="34"/>
      <c r="B131" s="35"/>
      <c r="C131" s="173" t="s">
        <v>280</v>
      </c>
      <c r="D131" s="173" t="s">
        <v>122</v>
      </c>
      <c r="E131" s="174" t="s">
        <v>281</v>
      </c>
      <c r="F131" s="175" t="s">
        <v>282</v>
      </c>
      <c r="G131" s="176" t="s">
        <v>136</v>
      </c>
      <c r="H131" s="177">
        <v>1</v>
      </c>
      <c r="I131" s="178"/>
      <c r="J131" s="179">
        <f t="shared" ref="J131:J139" si="10">ROUND(I131*H131,2)</f>
        <v>0</v>
      </c>
      <c r="K131" s="175" t="s">
        <v>126</v>
      </c>
      <c r="L131" s="39"/>
      <c r="M131" s="180" t="s">
        <v>21</v>
      </c>
      <c r="N131" s="181" t="s">
        <v>43</v>
      </c>
      <c r="O131" s="64"/>
      <c r="P131" s="182">
        <f t="shared" ref="P131:P139" si="11">O131*H131</f>
        <v>0</v>
      </c>
      <c r="Q131" s="182">
        <v>0</v>
      </c>
      <c r="R131" s="182">
        <f t="shared" ref="R131:R139" si="12">Q131*H131</f>
        <v>0</v>
      </c>
      <c r="S131" s="182">
        <v>0</v>
      </c>
      <c r="T131" s="183">
        <f t="shared" ref="T131:T139" si="13"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127</v>
      </c>
      <c r="AT131" s="184" t="s">
        <v>122</v>
      </c>
      <c r="AU131" s="184" t="s">
        <v>82</v>
      </c>
      <c r="AY131" s="17" t="s">
        <v>119</v>
      </c>
      <c r="BE131" s="185">
        <f t="shared" ref="BE131:BE139" si="14">IF(N131="základní",J131,0)</f>
        <v>0</v>
      </c>
      <c r="BF131" s="185">
        <f t="shared" ref="BF131:BF139" si="15">IF(N131="snížená",J131,0)</f>
        <v>0</v>
      </c>
      <c r="BG131" s="185">
        <f t="shared" ref="BG131:BG139" si="16">IF(N131="zákl. přenesená",J131,0)</f>
        <v>0</v>
      </c>
      <c r="BH131" s="185">
        <f t="shared" ref="BH131:BH139" si="17">IF(N131="sníž. přenesená",J131,0)</f>
        <v>0</v>
      </c>
      <c r="BI131" s="185">
        <f t="shared" ref="BI131:BI139" si="18">IF(N131="nulová",J131,0)</f>
        <v>0</v>
      </c>
      <c r="BJ131" s="17" t="s">
        <v>80</v>
      </c>
      <c r="BK131" s="185">
        <f t="shared" ref="BK131:BK139" si="19">ROUND(I131*H131,2)</f>
        <v>0</v>
      </c>
      <c r="BL131" s="17" t="s">
        <v>127</v>
      </c>
      <c r="BM131" s="184" t="s">
        <v>283</v>
      </c>
    </row>
    <row r="132" spans="1:65" s="2" customFormat="1" ht="16.5" customHeight="1">
      <c r="A132" s="34"/>
      <c r="B132" s="35"/>
      <c r="C132" s="173" t="s">
        <v>284</v>
      </c>
      <c r="D132" s="173" t="s">
        <v>122</v>
      </c>
      <c r="E132" s="174" t="s">
        <v>285</v>
      </c>
      <c r="F132" s="175" t="s">
        <v>286</v>
      </c>
      <c r="G132" s="176" t="s">
        <v>136</v>
      </c>
      <c r="H132" s="177">
        <v>1</v>
      </c>
      <c r="I132" s="178"/>
      <c r="J132" s="179">
        <f t="shared" si="10"/>
        <v>0</v>
      </c>
      <c r="K132" s="175" t="s">
        <v>126</v>
      </c>
      <c r="L132" s="39"/>
      <c r="M132" s="180" t="s">
        <v>21</v>
      </c>
      <c r="N132" s="181" t="s">
        <v>43</v>
      </c>
      <c r="O132" s="64"/>
      <c r="P132" s="182">
        <f t="shared" si="11"/>
        <v>0</v>
      </c>
      <c r="Q132" s="182">
        <v>0</v>
      </c>
      <c r="R132" s="182">
        <f t="shared" si="12"/>
        <v>0</v>
      </c>
      <c r="S132" s="182">
        <v>0</v>
      </c>
      <c r="T132" s="183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127</v>
      </c>
      <c r="AT132" s="184" t="s">
        <v>122</v>
      </c>
      <c r="AU132" s="184" t="s">
        <v>82</v>
      </c>
      <c r="AY132" s="17" t="s">
        <v>119</v>
      </c>
      <c r="BE132" s="185">
        <f t="shared" si="14"/>
        <v>0</v>
      </c>
      <c r="BF132" s="185">
        <f t="shared" si="15"/>
        <v>0</v>
      </c>
      <c r="BG132" s="185">
        <f t="shared" si="16"/>
        <v>0</v>
      </c>
      <c r="BH132" s="185">
        <f t="shared" si="17"/>
        <v>0</v>
      </c>
      <c r="BI132" s="185">
        <f t="shared" si="18"/>
        <v>0</v>
      </c>
      <c r="BJ132" s="17" t="s">
        <v>80</v>
      </c>
      <c r="BK132" s="185">
        <f t="shared" si="19"/>
        <v>0</v>
      </c>
      <c r="BL132" s="17" t="s">
        <v>127</v>
      </c>
      <c r="BM132" s="184" t="s">
        <v>287</v>
      </c>
    </row>
    <row r="133" spans="1:65" s="2" customFormat="1" ht="24.2" customHeight="1">
      <c r="A133" s="34"/>
      <c r="B133" s="35"/>
      <c r="C133" s="173" t="s">
        <v>288</v>
      </c>
      <c r="D133" s="173" t="s">
        <v>122</v>
      </c>
      <c r="E133" s="174" t="s">
        <v>289</v>
      </c>
      <c r="F133" s="175" t="s">
        <v>290</v>
      </c>
      <c r="G133" s="176" t="s">
        <v>136</v>
      </c>
      <c r="H133" s="177">
        <v>1</v>
      </c>
      <c r="I133" s="178"/>
      <c r="J133" s="179">
        <f t="shared" si="10"/>
        <v>0</v>
      </c>
      <c r="K133" s="175" t="s">
        <v>126</v>
      </c>
      <c r="L133" s="39"/>
      <c r="M133" s="180" t="s">
        <v>21</v>
      </c>
      <c r="N133" s="181" t="s">
        <v>43</v>
      </c>
      <c r="O133" s="64"/>
      <c r="P133" s="182">
        <f t="shared" si="11"/>
        <v>0</v>
      </c>
      <c r="Q133" s="182">
        <v>0</v>
      </c>
      <c r="R133" s="182">
        <f t="shared" si="12"/>
        <v>0</v>
      </c>
      <c r="S133" s="182">
        <v>0</v>
      </c>
      <c r="T133" s="183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127</v>
      </c>
      <c r="AT133" s="184" t="s">
        <v>122</v>
      </c>
      <c r="AU133" s="184" t="s">
        <v>82</v>
      </c>
      <c r="AY133" s="17" t="s">
        <v>119</v>
      </c>
      <c r="BE133" s="185">
        <f t="shared" si="14"/>
        <v>0</v>
      </c>
      <c r="BF133" s="185">
        <f t="shared" si="15"/>
        <v>0</v>
      </c>
      <c r="BG133" s="185">
        <f t="shared" si="16"/>
        <v>0</v>
      </c>
      <c r="BH133" s="185">
        <f t="shared" si="17"/>
        <v>0</v>
      </c>
      <c r="BI133" s="185">
        <f t="shared" si="18"/>
        <v>0</v>
      </c>
      <c r="BJ133" s="17" t="s">
        <v>80</v>
      </c>
      <c r="BK133" s="185">
        <f t="shared" si="19"/>
        <v>0</v>
      </c>
      <c r="BL133" s="17" t="s">
        <v>127</v>
      </c>
      <c r="BM133" s="184" t="s">
        <v>291</v>
      </c>
    </row>
    <row r="134" spans="1:65" s="2" customFormat="1" ht="24.2" customHeight="1">
      <c r="A134" s="34"/>
      <c r="B134" s="35"/>
      <c r="C134" s="209" t="s">
        <v>292</v>
      </c>
      <c r="D134" s="209" t="s">
        <v>133</v>
      </c>
      <c r="E134" s="210" t="s">
        <v>293</v>
      </c>
      <c r="F134" s="211" t="s">
        <v>294</v>
      </c>
      <c r="G134" s="212" t="s">
        <v>136</v>
      </c>
      <c r="H134" s="213">
        <v>1</v>
      </c>
      <c r="I134" s="214"/>
      <c r="J134" s="215">
        <f t="shared" si="10"/>
        <v>0</v>
      </c>
      <c r="K134" s="211" t="s">
        <v>126</v>
      </c>
      <c r="L134" s="216"/>
      <c r="M134" s="217" t="s">
        <v>21</v>
      </c>
      <c r="N134" s="218" t="s">
        <v>43</v>
      </c>
      <c r="O134" s="64"/>
      <c r="P134" s="182">
        <f t="shared" si="11"/>
        <v>0</v>
      </c>
      <c r="Q134" s="182">
        <v>0</v>
      </c>
      <c r="R134" s="182">
        <f t="shared" si="12"/>
        <v>0</v>
      </c>
      <c r="S134" s="182">
        <v>0</v>
      </c>
      <c r="T134" s="183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137</v>
      </c>
      <c r="AT134" s="184" t="s">
        <v>133</v>
      </c>
      <c r="AU134" s="184" t="s">
        <v>82</v>
      </c>
      <c r="AY134" s="17" t="s">
        <v>119</v>
      </c>
      <c r="BE134" s="185">
        <f t="shared" si="14"/>
        <v>0</v>
      </c>
      <c r="BF134" s="185">
        <f t="shared" si="15"/>
        <v>0</v>
      </c>
      <c r="BG134" s="185">
        <f t="shared" si="16"/>
        <v>0</v>
      </c>
      <c r="BH134" s="185">
        <f t="shared" si="17"/>
        <v>0</v>
      </c>
      <c r="BI134" s="185">
        <f t="shared" si="18"/>
        <v>0</v>
      </c>
      <c r="BJ134" s="17" t="s">
        <v>80</v>
      </c>
      <c r="BK134" s="185">
        <f t="shared" si="19"/>
        <v>0</v>
      </c>
      <c r="BL134" s="17" t="s">
        <v>137</v>
      </c>
      <c r="BM134" s="184" t="s">
        <v>295</v>
      </c>
    </row>
    <row r="135" spans="1:65" s="2" customFormat="1" ht="49.15" customHeight="1">
      <c r="A135" s="34"/>
      <c r="B135" s="35"/>
      <c r="C135" s="173" t="s">
        <v>296</v>
      </c>
      <c r="D135" s="173" t="s">
        <v>122</v>
      </c>
      <c r="E135" s="174" t="s">
        <v>297</v>
      </c>
      <c r="F135" s="175" t="s">
        <v>298</v>
      </c>
      <c r="G135" s="176" t="s">
        <v>136</v>
      </c>
      <c r="H135" s="177">
        <v>1</v>
      </c>
      <c r="I135" s="178"/>
      <c r="J135" s="179">
        <f t="shared" si="10"/>
        <v>0</v>
      </c>
      <c r="K135" s="175" t="s">
        <v>126</v>
      </c>
      <c r="L135" s="39"/>
      <c r="M135" s="180" t="s">
        <v>21</v>
      </c>
      <c r="N135" s="181" t="s">
        <v>43</v>
      </c>
      <c r="O135" s="64"/>
      <c r="P135" s="182">
        <f t="shared" si="11"/>
        <v>0</v>
      </c>
      <c r="Q135" s="182">
        <v>0</v>
      </c>
      <c r="R135" s="182">
        <f t="shared" si="12"/>
        <v>0</v>
      </c>
      <c r="S135" s="182">
        <v>0</v>
      </c>
      <c r="T135" s="183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127</v>
      </c>
      <c r="AT135" s="184" t="s">
        <v>122</v>
      </c>
      <c r="AU135" s="184" t="s">
        <v>82</v>
      </c>
      <c r="AY135" s="17" t="s">
        <v>119</v>
      </c>
      <c r="BE135" s="185">
        <f t="shared" si="14"/>
        <v>0</v>
      </c>
      <c r="BF135" s="185">
        <f t="shared" si="15"/>
        <v>0</v>
      </c>
      <c r="BG135" s="185">
        <f t="shared" si="16"/>
        <v>0</v>
      </c>
      <c r="BH135" s="185">
        <f t="shared" si="17"/>
        <v>0</v>
      </c>
      <c r="BI135" s="185">
        <f t="shared" si="18"/>
        <v>0</v>
      </c>
      <c r="BJ135" s="17" t="s">
        <v>80</v>
      </c>
      <c r="BK135" s="185">
        <f t="shared" si="19"/>
        <v>0</v>
      </c>
      <c r="BL135" s="17" t="s">
        <v>127</v>
      </c>
      <c r="BM135" s="184" t="s">
        <v>299</v>
      </c>
    </row>
    <row r="136" spans="1:65" s="2" customFormat="1" ht="24.2" customHeight="1">
      <c r="A136" s="34"/>
      <c r="B136" s="35"/>
      <c r="C136" s="209" t="s">
        <v>300</v>
      </c>
      <c r="D136" s="209" t="s">
        <v>133</v>
      </c>
      <c r="E136" s="210" t="s">
        <v>301</v>
      </c>
      <c r="F136" s="211" t="s">
        <v>302</v>
      </c>
      <c r="G136" s="212" t="s">
        <v>136</v>
      </c>
      <c r="H136" s="213">
        <v>4</v>
      </c>
      <c r="I136" s="214"/>
      <c r="J136" s="215">
        <f t="shared" si="10"/>
        <v>0</v>
      </c>
      <c r="K136" s="211" t="s">
        <v>126</v>
      </c>
      <c r="L136" s="216"/>
      <c r="M136" s="217" t="s">
        <v>21</v>
      </c>
      <c r="N136" s="218" t="s">
        <v>43</v>
      </c>
      <c r="O136" s="64"/>
      <c r="P136" s="182">
        <f t="shared" si="11"/>
        <v>0</v>
      </c>
      <c r="Q136" s="182">
        <v>0</v>
      </c>
      <c r="R136" s="182">
        <f t="shared" si="12"/>
        <v>0</v>
      </c>
      <c r="S136" s="182">
        <v>0</v>
      </c>
      <c r="T136" s="183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137</v>
      </c>
      <c r="AT136" s="184" t="s">
        <v>133</v>
      </c>
      <c r="AU136" s="184" t="s">
        <v>82</v>
      </c>
      <c r="AY136" s="17" t="s">
        <v>119</v>
      </c>
      <c r="BE136" s="185">
        <f t="shared" si="14"/>
        <v>0</v>
      </c>
      <c r="BF136" s="185">
        <f t="shared" si="15"/>
        <v>0</v>
      </c>
      <c r="BG136" s="185">
        <f t="shared" si="16"/>
        <v>0</v>
      </c>
      <c r="BH136" s="185">
        <f t="shared" si="17"/>
        <v>0</v>
      </c>
      <c r="BI136" s="185">
        <f t="shared" si="18"/>
        <v>0</v>
      </c>
      <c r="BJ136" s="17" t="s">
        <v>80</v>
      </c>
      <c r="BK136" s="185">
        <f t="shared" si="19"/>
        <v>0</v>
      </c>
      <c r="BL136" s="17" t="s">
        <v>137</v>
      </c>
      <c r="BM136" s="184" t="s">
        <v>303</v>
      </c>
    </row>
    <row r="137" spans="1:65" s="2" customFormat="1" ht="78" customHeight="1">
      <c r="A137" s="34"/>
      <c r="B137" s="35"/>
      <c r="C137" s="173" t="s">
        <v>304</v>
      </c>
      <c r="D137" s="173" t="s">
        <v>122</v>
      </c>
      <c r="E137" s="174" t="s">
        <v>305</v>
      </c>
      <c r="F137" s="175" t="s">
        <v>306</v>
      </c>
      <c r="G137" s="176" t="s">
        <v>125</v>
      </c>
      <c r="H137" s="177">
        <v>30</v>
      </c>
      <c r="I137" s="178"/>
      <c r="J137" s="179">
        <f t="shared" si="10"/>
        <v>0</v>
      </c>
      <c r="K137" s="175" t="s">
        <v>126</v>
      </c>
      <c r="L137" s="39"/>
      <c r="M137" s="180" t="s">
        <v>21</v>
      </c>
      <c r="N137" s="181" t="s">
        <v>43</v>
      </c>
      <c r="O137" s="64"/>
      <c r="P137" s="182">
        <f t="shared" si="11"/>
        <v>0</v>
      </c>
      <c r="Q137" s="182">
        <v>0</v>
      </c>
      <c r="R137" s="182">
        <f t="shared" si="12"/>
        <v>0</v>
      </c>
      <c r="S137" s="182">
        <v>0</v>
      </c>
      <c r="T137" s="183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127</v>
      </c>
      <c r="AT137" s="184" t="s">
        <v>122</v>
      </c>
      <c r="AU137" s="184" t="s">
        <v>82</v>
      </c>
      <c r="AY137" s="17" t="s">
        <v>119</v>
      </c>
      <c r="BE137" s="185">
        <f t="shared" si="14"/>
        <v>0</v>
      </c>
      <c r="BF137" s="185">
        <f t="shared" si="15"/>
        <v>0</v>
      </c>
      <c r="BG137" s="185">
        <f t="shared" si="16"/>
        <v>0</v>
      </c>
      <c r="BH137" s="185">
        <f t="shared" si="17"/>
        <v>0</v>
      </c>
      <c r="BI137" s="185">
        <f t="shared" si="18"/>
        <v>0</v>
      </c>
      <c r="BJ137" s="17" t="s">
        <v>80</v>
      </c>
      <c r="BK137" s="185">
        <f t="shared" si="19"/>
        <v>0</v>
      </c>
      <c r="BL137" s="17" t="s">
        <v>127</v>
      </c>
      <c r="BM137" s="184" t="s">
        <v>307</v>
      </c>
    </row>
    <row r="138" spans="1:65" s="2" customFormat="1" ht="24.2" customHeight="1">
      <c r="A138" s="34"/>
      <c r="B138" s="35"/>
      <c r="C138" s="209" t="s">
        <v>308</v>
      </c>
      <c r="D138" s="209" t="s">
        <v>133</v>
      </c>
      <c r="E138" s="210" t="s">
        <v>309</v>
      </c>
      <c r="F138" s="211" t="s">
        <v>310</v>
      </c>
      <c r="G138" s="212" t="s">
        <v>125</v>
      </c>
      <c r="H138" s="213">
        <v>30</v>
      </c>
      <c r="I138" s="214"/>
      <c r="J138" s="215">
        <f t="shared" si="10"/>
        <v>0</v>
      </c>
      <c r="K138" s="211" t="s">
        <v>126</v>
      </c>
      <c r="L138" s="216"/>
      <c r="M138" s="217" t="s">
        <v>21</v>
      </c>
      <c r="N138" s="218" t="s">
        <v>43</v>
      </c>
      <c r="O138" s="64"/>
      <c r="P138" s="182">
        <f t="shared" si="11"/>
        <v>0</v>
      </c>
      <c r="Q138" s="182">
        <v>0</v>
      </c>
      <c r="R138" s="182">
        <f t="shared" si="12"/>
        <v>0</v>
      </c>
      <c r="S138" s="182">
        <v>0</v>
      </c>
      <c r="T138" s="183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137</v>
      </c>
      <c r="AT138" s="184" t="s">
        <v>133</v>
      </c>
      <c r="AU138" s="184" t="s">
        <v>82</v>
      </c>
      <c r="AY138" s="17" t="s">
        <v>119</v>
      </c>
      <c r="BE138" s="185">
        <f t="shared" si="14"/>
        <v>0</v>
      </c>
      <c r="BF138" s="185">
        <f t="shared" si="15"/>
        <v>0</v>
      </c>
      <c r="BG138" s="185">
        <f t="shared" si="16"/>
        <v>0</v>
      </c>
      <c r="BH138" s="185">
        <f t="shared" si="17"/>
        <v>0</v>
      </c>
      <c r="BI138" s="185">
        <f t="shared" si="18"/>
        <v>0</v>
      </c>
      <c r="BJ138" s="17" t="s">
        <v>80</v>
      </c>
      <c r="BK138" s="185">
        <f t="shared" si="19"/>
        <v>0</v>
      </c>
      <c r="BL138" s="17" t="s">
        <v>137</v>
      </c>
      <c r="BM138" s="184" t="s">
        <v>311</v>
      </c>
    </row>
    <row r="139" spans="1:65" s="2" customFormat="1" ht="49.15" customHeight="1">
      <c r="A139" s="34"/>
      <c r="B139" s="35"/>
      <c r="C139" s="173" t="s">
        <v>312</v>
      </c>
      <c r="D139" s="173" t="s">
        <v>122</v>
      </c>
      <c r="E139" s="174" t="s">
        <v>313</v>
      </c>
      <c r="F139" s="175" t="s">
        <v>314</v>
      </c>
      <c r="G139" s="176" t="s">
        <v>136</v>
      </c>
      <c r="H139" s="177">
        <v>1</v>
      </c>
      <c r="I139" s="178"/>
      <c r="J139" s="179">
        <f t="shared" si="10"/>
        <v>0</v>
      </c>
      <c r="K139" s="175" t="s">
        <v>126</v>
      </c>
      <c r="L139" s="39"/>
      <c r="M139" s="180" t="s">
        <v>21</v>
      </c>
      <c r="N139" s="181" t="s">
        <v>43</v>
      </c>
      <c r="O139" s="64"/>
      <c r="P139" s="182">
        <f t="shared" si="11"/>
        <v>0</v>
      </c>
      <c r="Q139" s="182">
        <v>0</v>
      </c>
      <c r="R139" s="182">
        <f t="shared" si="12"/>
        <v>0</v>
      </c>
      <c r="S139" s="182">
        <v>0</v>
      </c>
      <c r="T139" s="183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127</v>
      </c>
      <c r="AT139" s="184" t="s">
        <v>122</v>
      </c>
      <c r="AU139" s="184" t="s">
        <v>82</v>
      </c>
      <c r="AY139" s="17" t="s">
        <v>119</v>
      </c>
      <c r="BE139" s="185">
        <f t="shared" si="14"/>
        <v>0</v>
      </c>
      <c r="BF139" s="185">
        <f t="shared" si="15"/>
        <v>0</v>
      </c>
      <c r="BG139" s="185">
        <f t="shared" si="16"/>
        <v>0</v>
      </c>
      <c r="BH139" s="185">
        <f t="shared" si="17"/>
        <v>0</v>
      </c>
      <c r="BI139" s="185">
        <f t="shared" si="18"/>
        <v>0</v>
      </c>
      <c r="BJ139" s="17" t="s">
        <v>80</v>
      </c>
      <c r="BK139" s="185">
        <f t="shared" si="19"/>
        <v>0</v>
      </c>
      <c r="BL139" s="17" t="s">
        <v>127</v>
      </c>
      <c r="BM139" s="184" t="s">
        <v>315</v>
      </c>
    </row>
    <row r="140" spans="1:65" s="12" customFormat="1" ht="22.9" customHeight="1">
      <c r="B140" s="157"/>
      <c r="C140" s="158"/>
      <c r="D140" s="159" t="s">
        <v>71</v>
      </c>
      <c r="E140" s="171" t="s">
        <v>316</v>
      </c>
      <c r="F140" s="171" t="s">
        <v>317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SUM(P141:P143)</f>
        <v>0</v>
      </c>
      <c r="Q140" s="165"/>
      <c r="R140" s="166">
        <f>SUM(R141:R143)</f>
        <v>0</v>
      </c>
      <c r="S140" s="165"/>
      <c r="T140" s="167">
        <f>SUM(T141:T143)</f>
        <v>0</v>
      </c>
      <c r="AR140" s="168" t="s">
        <v>127</v>
      </c>
      <c r="AT140" s="169" t="s">
        <v>71</v>
      </c>
      <c r="AU140" s="169" t="s">
        <v>80</v>
      </c>
      <c r="AY140" s="168" t="s">
        <v>119</v>
      </c>
      <c r="BK140" s="170">
        <f>SUM(BK141:BK143)</f>
        <v>0</v>
      </c>
    </row>
    <row r="141" spans="1:65" s="2" customFormat="1" ht="16.5" customHeight="1">
      <c r="A141" s="34"/>
      <c r="B141" s="35"/>
      <c r="C141" s="173" t="s">
        <v>318</v>
      </c>
      <c r="D141" s="173" t="s">
        <v>122</v>
      </c>
      <c r="E141" s="174" t="s">
        <v>319</v>
      </c>
      <c r="F141" s="175" t="s">
        <v>320</v>
      </c>
      <c r="G141" s="176" t="s">
        <v>136</v>
      </c>
      <c r="H141" s="177">
        <v>1</v>
      </c>
      <c r="I141" s="178"/>
      <c r="J141" s="179">
        <f>ROUND(I141*H141,2)</f>
        <v>0</v>
      </c>
      <c r="K141" s="175" t="s">
        <v>126</v>
      </c>
      <c r="L141" s="39"/>
      <c r="M141" s="180" t="s">
        <v>21</v>
      </c>
      <c r="N141" s="181" t="s">
        <v>43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82</v>
      </c>
      <c r="AY141" s="17" t="s">
        <v>119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80</v>
      </c>
      <c r="BK141" s="185">
        <f>ROUND(I141*H141,2)</f>
        <v>0</v>
      </c>
      <c r="BL141" s="17" t="s">
        <v>127</v>
      </c>
      <c r="BM141" s="184" t="s">
        <v>321</v>
      </c>
    </row>
    <row r="142" spans="1:65" s="2" customFormat="1" ht="24.2" customHeight="1">
      <c r="A142" s="34"/>
      <c r="B142" s="35"/>
      <c r="C142" s="209" t="s">
        <v>322</v>
      </c>
      <c r="D142" s="209" t="s">
        <v>133</v>
      </c>
      <c r="E142" s="210" t="s">
        <v>323</v>
      </c>
      <c r="F142" s="211" t="s">
        <v>324</v>
      </c>
      <c r="G142" s="212" t="s">
        <v>136</v>
      </c>
      <c r="H142" s="213">
        <v>1</v>
      </c>
      <c r="I142" s="214"/>
      <c r="J142" s="215">
        <f>ROUND(I142*H142,2)</f>
        <v>0</v>
      </c>
      <c r="K142" s="211" t="s">
        <v>21</v>
      </c>
      <c r="L142" s="216"/>
      <c r="M142" s="217" t="s">
        <v>21</v>
      </c>
      <c r="N142" s="218" t="s">
        <v>43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137</v>
      </c>
      <c r="AT142" s="184" t="s">
        <v>133</v>
      </c>
      <c r="AU142" s="184" t="s">
        <v>82</v>
      </c>
      <c r="AY142" s="17" t="s">
        <v>119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80</v>
      </c>
      <c r="BK142" s="185">
        <f>ROUND(I142*H142,2)</f>
        <v>0</v>
      </c>
      <c r="BL142" s="17" t="s">
        <v>137</v>
      </c>
      <c r="BM142" s="184" t="s">
        <v>325</v>
      </c>
    </row>
    <row r="143" spans="1:65" s="2" customFormat="1" ht="24.2" customHeight="1">
      <c r="A143" s="34"/>
      <c r="B143" s="35"/>
      <c r="C143" s="209" t="s">
        <v>326</v>
      </c>
      <c r="D143" s="209" t="s">
        <v>133</v>
      </c>
      <c r="E143" s="210" t="s">
        <v>327</v>
      </c>
      <c r="F143" s="211" t="s">
        <v>328</v>
      </c>
      <c r="G143" s="212" t="s">
        <v>136</v>
      </c>
      <c r="H143" s="213">
        <v>1</v>
      </c>
      <c r="I143" s="214"/>
      <c r="J143" s="215">
        <f>ROUND(I143*H143,2)</f>
        <v>0</v>
      </c>
      <c r="K143" s="211" t="s">
        <v>126</v>
      </c>
      <c r="L143" s="216"/>
      <c r="M143" s="217" t="s">
        <v>21</v>
      </c>
      <c r="N143" s="218" t="s">
        <v>43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137</v>
      </c>
      <c r="AT143" s="184" t="s">
        <v>133</v>
      </c>
      <c r="AU143" s="184" t="s">
        <v>82</v>
      </c>
      <c r="AY143" s="17" t="s">
        <v>119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80</v>
      </c>
      <c r="BK143" s="185">
        <f>ROUND(I143*H143,2)</f>
        <v>0</v>
      </c>
      <c r="BL143" s="17" t="s">
        <v>137</v>
      </c>
      <c r="BM143" s="184" t="s">
        <v>329</v>
      </c>
    </row>
    <row r="144" spans="1:65" s="12" customFormat="1" ht="22.9" customHeight="1">
      <c r="B144" s="157"/>
      <c r="C144" s="158"/>
      <c r="D144" s="159" t="s">
        <v>71</v>
      </c>
      <c r="E144" s="171" t="s">
        <v>330</v>
      </c>
      <c r="F144" s="171" t="s">
        <v>331</v>
      </c>
      <c r="G144" s="158"/>
      <c r="H144" s="158"/>
      <c r="I144" s="161"/>
      <c r="J144" s="172">
        <f>BK144</f>
        <v>0</v>
      </c>
      <c r="K144" s="158"/>
      <c r="L144" s="163"/>
      <c r="M144" s="164"/>
      <c r="N144" s="165"/>
      <c r="O144" s="165"/>
      <c r="P144" s="166">
        <f>SUM(P145:P185)</f>
        <v>0</v>
      </c>
      <c r="Q144" s="165"/>
      <c r="R144" s="166">
        <f>SUM(R145:R185)</f>
        <v>0</v>
      </c>
      <c r="S144" s="165"/>
      <c r="T144" s="167">
        <f>SUM(T145:T185)</f>
        <v>0</v>
      </c>
      <c r="AR144" s="168" t="s">
        <v>127</v>
      </c>
      <c r="AT144" s="169" t="s">
        <v>71</v>
      </c>
      <c r="AU144" s="169" t="s">
        <v>80</v>
      </c>
      <c r="AY144" s="168" t="s">
        <v>119</v>
      </c>
      <c r="BK144" s="170">
        <f>SUM(BK145:BK185)</f>
        <v>0</v>
      </c>
    </row>
    <row r="145" spans="1:65" s="2" customFormat="1" ht="21.75" customHeight="1">
      <c r="A145" s="34"/>
      <c r="B145" s="35"/>
      <c r="C145" s="173" t="s">
        <v>332</v>
      </c>
      <c r="D145" s="173" t="s">
        <v>122</v>
      </c>
      <c r="E145" s="174" t="s">
        <v>333</v>
      </c>
      <c r="F145" s="175" t="s">
        <v>334</v>
      </c>
      <c r="G145" s="176" t="s">
        <v>136</v>
      </c>
      <c r="H145" s="177">
        <v>1</v>
      </c>
      <c r="I145" s="178"/>
      <c r="J145" s="179">
        <f t="shared" ref="J145:J185" si="20">ROUND(I145*H145,2)</f>
        <v>0</v>
      </c>
      <c r="K145" s="175" t="s">
        <v>126</v>
      </c>
      <c r="L145" s="39"/>
      <c r="M145" s="180" t="s">
        <v>21</v>
      </c>
      <c r="N145" s="181" t="s">
        <v>43</v>
      </c>
      <c r="O145" s="64"/>
      <c r="P145" s="182">
        <f t="shared" ref="P145:P185" si="21">O145*H145</f>
        <v>0</v>
      </c>
      <c r="Q145" s="182">
        <v>0</v>
      </c>
      <c r="R145" s="182">
        <f t="shared" ref="R145:R185" si="22">Q145*H145</f>
        <v>0</v>
      </c>
      <c r="S145" s="182">
        <v>0</v>
      </c>
      <c r="T145" s="183">
        <f t="shared" ref="T145:T185" si="23"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127</v>
      </c>
      <c r="AT145" s="184" t="s">
        <v>122</v>
      </c>
      <c r="AU145" s="184" t="s">
        <v>82</v>
      </c>
      <c r="AY145" s="17" t="s">
        <v>119</v>
      </c>
      <c r="BE145" s="185">
        <f t="shared" ref="BE145:BE185" si="24">IF(N145="základní",J145,0)</f>
        <v>0</v>
      </c>
      <c r="BF145" s="185">
        <f t="shared" ref="BF145:BF185" si="25">IF(N145="snížená",J145,0)</f>
        <v>0</v>
      </c>
      <c r="BG145" s="185">
        <f t="shared" ref="BG145:BG185" si="26">IF(N145="zákl. přenesená",J145,0)</f>
        <v>0</v>
      </c>
      <c r="BH145" s="185">
        <f t="shared" ref="BH145:BH185" si="27">IF(N145="sníž. přenesená",J145,0)</f>
        <v>0</v>
      </c>
      <c r="BI145" s="185">
        <f t="shared" ref="BI145:BI185" si="28">IF(N145="nulová",J145,0)</f>
        <v>0</v>
      </c>
      <c r="BJ145" s="17" t="s">
        <v>80</v>
      </c>
      <c r="BK145" s="185">
        <f t="shared" ref="BK145:BK185" si="29">ROUND(I145*H145,2)</f>
        <v>0</v>
      </c>
      <c r="BL145" s="17" t="s">
        <v>127</v>
      </c>
      <c r="BM145" s="184" t="s">
        <v>335</v>
      </c>
    </row>
    <row r="146" spans="1:65" s="2" customFormat="1" ht="37.9" customHeight="1">
      <c r="A146" s="34"/>
      <c r="B146" s="35"/>
      <c r="C146" s="209" t="s">
        <v>336</v>
      </c>
      <c r="D146" s="209" t="s">
        <v>133</v>
      </c>
      <c r="E146" s="210" t="s">
        <v>337</v>
      </c>
      <c r="F146" s="211" t="s">
        <v>338</v>
      </c>
      <c r="G146" s="212" t="s">
        <v>136</v>
      </c>
      <c r="H146" s="213">
        <v>1</v>
      </c>
      <c r="I146" s="214"/>
      <c r="J146" s="215">
        <f t="shared" si="20"/>
        <v>0</v>
      </c>
      <c r="K146" s="211" t="s">
        <v>126</v>
      </c>
      <c r="L146" s="216"/>
      <c r="M146" s="217" t="s">
        <v>21</v>
      </c>
      <c r="N146" s="218" t="s">
        <v>43</v>
      </c>
      <c r="O146" s="64"/>
      <c r="P146" s="182">
        <f t="shared" si="21"/>
        <v>0</v>
      </c>
      <c r="Q146" s="182">
        <v>0</v>
      </c>
      <c r="R146" s="182">
        <f t="shared" si="22"/>
        <v>0</v>
      </c>
      <c r="S146" s="182">
        <v>0</v>
      </c>
      <c r="T146" s="183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137</v>
      </c>
      <c r="AT146" s="184" t="s">
        <v>133</v>
      </c>
      <c r="AU146" s="184" t="s">
        <v>82</v>
      </c>
      <c r="AY146" s="17" t="s">
        <v>119</v>
      </c>
      <c r="BE146" s="185">
        <f t="shared" si="24"/>
        <v>0</v>
      </c>
      <c r="BF146" s="185">
        <f t="shared" si="25"/>
        <v>0</v>
      </c>
      <c r="BG146" s="185">
        <f t="shared" si="26"/>
        <v>0</v>
      </c>
      <c r="BH146" s="185">
        <f t="shared" si="27"/>
        <v>0</v>
      </c>
      <c r="BI146" s="185">
        <f t="shared" si="28"/>
        <v>0</v>
      </c>
      <c r="BJ146" s="17" t="s">
        <v>80</v>
      </c>
      <c r="BK146" s="185">
        <f t="shared" si="29"/>
        <v>0</v>
      </c>
      <c r="BL146" s="17" t="s">
        <v>137</v>
      </c>
      <c r="BM146" s="184" t="s">
        <v>339</v>
      </c>
    </row>
    <row r="147" spans="1:65" s="2" customFormat="1" ht="33" customHeight="1">
      <c r="A147" s="34"/>
      <c r="B147" s="35"/>
      <c r="C147" s="173" t="s">
        <v>340</v>
      </c>
      <c r="D147" s="173" t="s">
        <v>122</v>
      </c>
      <c r="E147" s="174" t="s">
        <v>341</v>
      </c>
      <c r="F147" s="175" t="s">
        <v>342</v>
      </c>
      <c r="G147" s="176" t="s">
        <v>136</v>
      </c>
      <c r="H147" s="177">
        <v>4</v>
      </c>
      <c r="I147" s="178"/>
      <c r="J147" s="179">
        <f t="shared" si="20"/>
        <v>0</v>
      </c>
      <c r="K147" s="175" t="s">
        <v>126</v>
      </c>
      <c r="L147" s="39"/>
      <c r="M147" s="180" t="s">
        <v>21</v>
      </c>
      <c r="N147" s="181" t="s">
        <v>43</v>
      </c>
      <c r="O147" s="64"/>
      <c r="P147" s="182">
        <f t="shared" si="21"/>
        <v>0</v>
      </c>
      <c r="Q147" s="182">
        <v>0</v>
      </c>
      <c r="R147" s="182">
        <f t="shared" si="22"/>
        <v>0</v>
      </c>
      <c r="S147" s="182">
        <v>0</v>
      </c>
      <c r="T147" s="183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127</v>
      </c>
      <c r="AT147" s="184" t="s">
        <v>122</v>
      </c>
      <c r="AU147" s="184" t="s">
        <v>82</v>
      </c>
      <c r="AY147" s="17" t="s">
        <v>119</v>
      </c>
      <c r="BE147" s="185">
        <f t="shared" si="24"/>
        <v>0</v>
      </c>
      <c r="BF147" s="185">
        <f t="shared" si="25"/>
        <v>0</v>
      </c>
      <c r="BG147" s="185">
        <f t="shared" si="26"/>
        <v>0</v>
      </c>
      <c r="BH147" s="185">
        <f t="shared" si="27"/>
        <v>0</v>
      </c>
      <c r="BI147" s="185">
        <f t="shared" si="28"/>
        <v>0</v>
      </c>
      <c r="BJ147" s="17" t="s">
        <v>80</v>
      </c>
      <c r="BK147" s="185">
        <f t="shared" si="29"/>
        <v>0</v>
      </c>
      <c r="BL147" s="17" t="s">
        <v>127</v>
      </c>
      <c r="BM147" s="184" t="s">
        <v>343</v>
      </c>
    </row>
    <row r="148" spans="1:65" s="2" customFormat="1" ht="37.9" customHeight="1">
      <c r="A148" s="34"/>
      <c r="B148" s="35"/>
      <c r="C148" s="209" t="s">
        <v>344</v>
      </c>
      <c r="D148" s="209" t="s">
        <v>133</v>
      </c>
      <c r="E148" s="210" t="s">
        <v>345</v>
      </c>
      <c r="F148" s="211" t="s">
        <v>346</v>
      </c>
      <c r="G148" s="212" t="s">
        <v>136</v>
      </c>
      <c r="H148" s="213">
        <v>4</v>
      </c>
      <c r="I148" s="214"/>
      <c r="J148" s="215">
        <f t="shared" si="20"/>
        <v>0</v>
      </c>
      <c r="K148" s="211" t="s">
        <v>126</v>
      </c>
      <c r="L148" s="216"/>
      <c r="M148" s="217" t="s">
        <v>21</v>
      </c>
      <c r="N148" s="218" t="s">
        <v>43</v>
      </c>
      <c r="O148" s="64"/>
      <c r="P148" s="182">
        <f t="shared" si="21"/>
        <v>0</v>
      </c>
      <c r="Q148" s="182">
        <v>0</v>
      </c>
      <c r="R148" s="182">
        <f t="shared" si="22"/>
        <v>0</v>
      </c>
      <c r="S148" s="182">
        <v>0</v>
      </c>
      <c r="T148" s="183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137</v>
      </c>
      <c r="AT148" s="184" t="s">
        <v>133</v>
      </c>
      <c r="AU148" s="184" t="s">
        <v>82</v>
      </c>
      <c r="AY148" s="17" t="s">
        <v>119</v>
      </c>
      <c r="BE148" s="185">
        <f t="shared" si="24"/>
        <v>0</v>
      </c>
      <c r="BF148" s="185">
        <f t="shared" si="25"/>
        <v>0</v>
      </c>
      <c r="BG148" s="185">
        <f t="shared" si="26"/>
        <v>0</v>
      </c>
      <c r="BH148" s="185">
        <f t="shared" si="27"/>
        <v>0</v>
      </c>
      <c r="BI148" s="185">
        <f t="shared" si="28"/>
        <v>0</v>
      </c>
      <c r="BJ148" s="17" t="s">
        <v>80</v>
      </c>
      <c r="BK148" s="185">
        <f t="shared" si="29"/>
        <v>0</v>
      </c>
      <c r="BL148" s="17" t="s">
        <v>137</v>
      </c>
      <c r="BM148" s="184" t="s">
        <v>347</v>
      </c>
    </row>
    <row r="149" spans="1:65" s="2" customFormat="1" ht="33" customHeight="1">
      <c r="A149" s="34"/>
      <c r="B149" s="35"/>
      <c r="C149" s="173" t="s">
        <v>348</v>
      </c>
      <c r="D149" s="173" t="s">
        <v>122</v>
      </c>
      <c r="E149" s="174" t="s">
        <v>349</v>
      </c>
      <c r="F149" s="175" t="s">
        <v>350</v>
      </c>
      <c r="G149" s="176" t="s">
        <v>136</v>
      </c>
      <c r="H149" s="177">
        <v>8</v>
      </c>
      <c r="I149" s="178"/>
      <c r="J149" s="179">
        <f t="shared" si="20"/>
        <v>0</v>
      </c>
      <c r="K149" s="175" t="s">
        <v>126</v>
      </c>
      <c r="L149" s="39"/>
      <c r="M149" s="180" t="s">
        <v>21</v>
      </c>
      <c r="N149" s="181" t="s">
        <v>43</v>
      </c>
      <c r="O149" s="64"/>
      <c r="P149" s="182">
        <f t="shared" si="21"/>
        <v>0</v>
      </c>
      <c r="Q149" s="182">
        <v>0</v>
      </c>
      <c r="R149" s="182">
        <f t="shared" si="22"/>
        <v>0</v>
      </c>
      <c r="S149" s="182">
        <v>0</v>
      </c>
      <c r="T149" s="183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127</v>
      </c>
      <c r="AT149" s="184" t="s">
        <v>122</v>
      </c>
      <c r="AU149" s="184" t="s">
        <v>82</v>
      </c>
      <c r="AY149" s="17" t="s">
        <v>119</v>
      </c>
      <c r="BE149" s="185">
        <f t="shared" si="24"/>
        <v>0</v>
      </c>
      <c r="BF149" s="185">
        <f t="shared" si="25"/>
        <v>0</v>
      </c>
      <c r="BG149" s="185">
        <f t="shared" si="26"/>
        <v>0</v>
      </c>
      <c r="BH149" s="185">
        <f t="shared" si="27"/>
        <v>0</v>
      </c>
      <c r="BI149" s="185">
        <f t="shared" si="28"/>
        <v>0</v>
      </c>
      <c r="BJ149" s="17" t="s">
        <v>80</v>
      </c>
      <c r="BK149" s="185">
        <f t="shared" si="29"/>
        <v>0</v>
      </c>
      <c r="BL149" s="17" t="s">
        <v>127</v>
      </c>
      <c r="BM149" s="184" t="s">
        <v>351</v>
      </c>
    </row>
    <row r="150" spans="1:65" s="2" customFormat="1" ht="44.25" customHeight="1">
      <c r="A150" s="34"/>
      <c r="B150" s="35"/>
      <c r="C150" s="209" t="s">
        <v>352</v>
      </c>
      <c r="D150" s="209" t="s">
        <v>133</v>
      </c>
      <c r="E150" s="210" t="s">
        <v>353</v>
      </c>
      <c r="F150" s="211" t="s">
        <v>354</v>
      </c>
      <c r="G150" s="212" t="s">
        <v>136</v>
      </c>
      <c r="H150" s="213">
        <v>8</v>
      </c>
      <c r="I150" s="214"/>
      <c r="J150" s="215">
        <f t="shared" si="20"/>
        <v>0</v>
      </c>
      <c r="K150" s="211" t="s">
        <v>126</v>
      </c>
      <c r="L150" s="216"/>
      <c r="M150" s="217" t="s">
        <v>21</v>
      </c>
      <c r="N150" s="218" t="s">
        <v>43</v>
      </c>
      <c r="O150" s="64"/>
      <c r="P150" s="182">
        <f t="shared" si="21"/>
        <v>0</v>
      </c>
      <c r="Q150" s="182">
        <v>0</v>
      </c>
      <c r="R150" s="182">
        <f t="shared" si="22"/>
        <v>0</v>
      </c>
      <c r="S150" s="182">
        <v>0</v>
      </c>
      <c r="T150" s="183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137</v>
      </c>
      <c r="AT150" s="184" t="s">
        <v>133</v>
      </c>
      <c r="AU150" s="184" t="s">
        <v>82</v>
      </c>
      <c r="AY150" s="17" t="s">
        <v>119</v>
      </c>
      <c r="BE150" s="185">
        <f t="shared" si="24"/>
        <v>0</v>
      </c>
      <c r="BF150" s="185">
        <f t="shared" si="25"/>
        <v>0</v>
      </c>
      <c r="BG150" s="185">
        <f t="shared" si="26"/>
        <v>0</v>
      </c>
      <c r="BH150" s="185">
        <f t="shared" si="27"/>
        <v>0</v>
      </c>
      <c r="BI150" s="185">
        <f t="shared" si="28"/>
        <v>0</v>
      </c>
      <c r="BJ150" s="17" t="s">
        <v>80</v>
      </c>
      <c r="BK150" s="185">
        <f t="shared" si="29"/>
        <v>0</v>
      </c>
      <c r="BL150" s="17" t="s">
        <v>137</v>
      </c>
      <c r="BM150" s="184" t="s">
        <v>355</v>
      </c>
    </row>
    <row r="151" spans="1:65" s="2" customFormat="1" ht="33" customHeight="1">
      <c r="A151" s="34"/>
      <c r="B151" s="35"/>
      <c r="C151" s="173" t="s">
        <v>356</v>
      </c>
      <c r="D151" s="173" t="s">
        <v>122</v>
      </c>
      <c r="E151" s="174" t="s">
        <v>357</v>
      </c>
      <c r="F151" s="175" t="s">
        <v>358</v>
      </c>
      <c r="G151" s="176" t="s">
        <v>136</v>
      </c>
      <c r="H151" s="177">
        <v>2</v>
      </c>
      <c r="I151" s="178"/>
      <c r="J151" s="179">
        <f t="shared" si="20"/>
        <v>0</v>
      </c>
      <c r="K151" s="175" t="s">
        <v>126</v>
      </c>
      <c r="L151" s="39"/>
      <c r="M151" s="180" t="s">
        <v>21</v>
      </c>
      <c r="N151" s="181" t="s">
        <v>43</v>
      </c>
      <c r="O151" s="64"/>
      <c r="P151" s="182">
        <f t="shared" si="21"/>
        <v>0</v>
      </c>
      <c r="Q151" s="182">
        <v>0</v>
      </c>
      <c r="R151" s="182">
        <f t="shared" si="22"/>
        <v>0</v>
      </c>
      <c r="S151" s="182">
        <v>0</v>
      </c>
      <c r="T151" s="183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127</v>
      </c>
      <c r="AT151" s="184" t="s">
        <v>122</v>
      </c>
      <c r="AU151" s="184" t="s">
        <v>82</v>
      </c>
      <c r="AY151" s="17" t="s">
        <v>119</v>
      </c>
      <c r="BE151" s="185">
        <f t="shared" si="24"/>
        <v>0</v>
      </c>
      <c r="BF151" s="185">
        <f t="shared" si="25"/>
        <v>0</v>
      </c>
      <c r="BG151" s="185">
        <f t="shared" si="26"/>
        <v>0</v>
      </c>
      <c r="BH151" s="185">
        <f t="shared" si="27"/>
        <v>0</v>
      </c>
      <c r="BI151" s="185">
        <f t="shared" si="28"/>
        <v>0</v>
      </c>
      <c r="BJ151" s="17" t="s">
        <v>80</v>
      </c>
      <c r="BK151" s="185">
        <f t="shared" si="29"/>
        <v>0</v>
      </c>
      <c r="BL151" s="17" t="s">
        <v>127</v>
      </c>
      <c r="BM151" s="184" t="s">
        <v>359</v>
      </c>
    </row>
    <row r="152" spans="1:65" s="2" customFormat="1" ht="49.15" customHeight="1">
      <c r="A152" s="34"/>
      <c r="B152" s="35"/>
      <c r="C152" s="209" t="s">
        <v>360</v>
      </c>
      <c r="D152" s="209" t="s">
        <v>133</v>
      </c>
      <c r="E152" s="210" t="s">
        <v>361</v>
      </c>
      <c r="F152" s="211" t="s">
        <v>362</v>
      </c>
      <c r="G152" s="212" t="s">
        <v>136</v>
      </c>
      <c r="H152" s="213">
        <v>2</v>
      </c>
      <c r="I152" s="214"/>
      <c r="J152" s="215">
        <f t="shared" si="20"/>
        <v>0</v>
      </c>
      <c r="K152" s="211" t="s">
        <v>126</v>
      </c>
      <c r="L152" s="216"/>
      <c r="M152" s="217" t="s">
        <v>21</v>
      </c>
      <c r="N152" s="218" t="s">
        <v>43</v>
      </c>
      <c r="O152" s="64"/>
      <c r="P152" s="182">
        <f t="shared" si="21"/>
        <v>0</v>
      </c>
      <c r="Q152" s="182">
        <v>0</v>
      </c>
      <c r="R152" s="182">
        <f t="shared" si="22"/>
        <v>0</v>
      </c>
      <c r="S152" s="182">
        <v>0</v>
      </c>
      <c r="T152" s="183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137</v>
      </c>
      <c r="AT152" s="184" t="s">
        <v>133</v>
      </c>
      <c r="AU152" s="184" t="s">
        <v>82</v>
      </c>
      <c r="AY152" s="17" t="s">
        <v>119</v>
      </c>
      <c r="BE152" s="185">
        <f t="shared" si="24"/>
        <v>0</v>
      </c>
      <c r="BF152" s="185">
        <f t="shared" si="25"/>
        <v>0</v>
      </c>
      <c r="BG152" s="185">
        <f t="shared" si="26"/>
        <v>0</v>
      </c>
      <c r="BH152" s="185">
        <f t="shared" si="27"/>
        <v>0</v>
      </c>
      <c r="BI152" s="185">
        <f t="shared" si="28"/>
        <v>0</v>
      </c>
      <c r="BJ152" s="17" t="s">
        <v>80</v>
      </c>
      <c r="BK152" s="185">
        <f t="shared" si="29"/>
        <v>0</v>
      </c>
      <c r="BL152" s="17" t="s">
        <v>137</v>
      </c>
      <c r="BM152" s="184" t="s">
        <v>363</v>
      </c>
    </row>
    <row r="153" spans="1:65" s="2" customFormat="1" ht="49.15" customHeight="1">
      <c r="A153" s="34"/>
      <c r="B153" s="35"/>
      <c r="C153" s="173" t="s">
        <v>364</v>
      </c>
      <c r="D153" s="173" t="s">
        <v>122</v>
      </c>
      <c r="E153" s="174" t="s">
        <v>365</v>
      </c>
      <c r="F153" s="175" t="s">
        <v>366</v>
      </c>
      <c r="G153" s="176" t="s">
        <v>136</v>
      </c>
      <c r="H153" s="177">
        <v>2</v>
      </c>
      <c r="I153" s="178"/>
      <c r="J153" s="179">
        <f t="shared" si="20"/>
        <v>0</v>
      </c>
      <c r="K153" s="175" t="s">
        <v>126</v>
      </c>
      <c r="L153" s="39"/>
      <c r="M153" s="180" t="s">
        <v>21</v>
      </c>
      <c r="N153" s="181" t="s">
        <v>43</v>
      </c>
      <c r="O153" s="64"/>
      <c r="P153" s="182">
        <f t="shared" si="21"/>
        <v>0</v>
      </c>
      <c r="Q153" s="182">
        <v>0</v>
      </c>
      <c r="R153" s="182">
        <f t="shared" si="22"/>
        <v>0</v>
      </c>
      <c r="S153" s="182">
        <v>0</v>
      </c>
      <c r="T153" s="183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127</v>
      </c>
      <c r="AT153" s="184" t="s">
        <v>122</v>
      </c>
      <c r="AU153" s="184" t="s">
        <v>82</v>
      </c>
      <c r="AY153" s="17" t="s">
        <v>119</v>
      </c>
      <c r="BE153" s="185">
        <f t="shared" si="24"/>
        <v>0</v>
      </c>
      <c r="BF153" s="185">
        <f t="shared" si="25"/>
        <v>0</v>
      </c>
      <c r="BG153" s="185">
        <f t="shared" si="26"/>
        <v>0</v>
      </c>
      <c r="BH153" s="185">
        <f t="shared" si="27"/>
        <v>0</v>
      </c>
      <c r="BI153" s="185">
        <f t="shared" si="28"/>
        <v>0</v>
      </c>
      <c r="BJ153" s="17" t="s">
        <v>80</v>
      </c>
      <c r="BK153" s="185">
        <f t="shared" si="29"/>
        <v>0</v>
      </c>
      <c r="BL153" s="17" t="s">
        <v>127</v>
      </c>
      <c r="BM153" s="184" t="s">
        <v>367</v>
      </c>
    </row>
    <row r="154" spans="1:65" s="2" customFormat="1" ht="24.2" customHeight="1">
      <c r="A154" s="34"/>
      <c r="B154" s="35"/>
      <c r="C154" s="209" t="s">
        <v>368</v>
      </c>
      <c r="D154" s="209" t="s">
        <v>133</v>
      </c>
      <c r="E154" s="210" t="s">
        <v>369</v>
      </c>
      <c r="F154" s="211" t="s">
        <v>370</v>
      </c>
      <c r="G154" s="212" t="s">
        <v>125</v>
      </c>
      <c r="H154" s="213">
        <v>2.5</v>
      </c>
      <c r="I154" s="214"/>
      <c r="J154" s="215">
        <f t="shared" si="20"/>
        <v>0</v>
      </c>
      <c r="K154" s="211" t="s">
        <v>126</v>
      </c>
      <c r="L154" s="216"/>
      <c r="M154" s="217" t="s">
        <v>21</v>
      </c>
      <c r="N154" s="218" t="s">
        <v>43</v>
      </c>
      <c r="O154" s="64"/>
      <c r="P154" s="182">
        <f t="shared" si="21"/>
        <v>0</v>
      </c>
      <c r="Q154" s="182">
        <v>0</v>
      </c>
      <c r="R154" s="182">
        <f t="shared" si="22"/>
        <v>0</v>
      </c>
      <c r="S154" s="182">
        <v>0</v>
      </c>
      <c r="T154" s="183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137</v>
      </c>
      <c r="AT154" s="184" t="s">
        <v>133</v>
      </c>
      <c r="AU154" s="184" t="s">
        <v>82</v>
      </c>
      <c r="AY154" s="17" t="s">
        <v>119</v>
      </c>
      <c r="BE154" s="185">
        <f t="shared" si="24"/>
        <v>0</v>
      </c>
      <c r="BF154" s="185">
        <f t="shared" si="25"/>
        <v>0</v>
      </c>
      <c r="BG154" s="185">
        <f t="shared" si="26"/>
        <v>0</v>
      </c>
      <c r="BH154" s="185">
        <f t="shared" si="27"/>
        <v>0</v>
      </c>
      <c r="BI154" s="185">
        <f t="shared" si="28"/>
        <v>0</v>
      </c>
      <c r="BJ154" s="17" t="s">
        <v>80</v>
      </c>
      <c r="BK154" s="185">
        <f t="shared" si="29"/>
        <v>0</v>
      </c>
      <c r="BL154" s="17" t="s">
        <v>137</v>
      </c>
      <c r="BM154" s="184" t="s">
        <v>371</v>
      </c>
    </row>
    <row r="155" spans="1:65" s="2" customFormat="1" ht="44.25" customHeight="1">
      <c r="A155" s="34"/>
      <c r="B155" s="35"/>
      <c r="C155" s="173" t="s">
        <v>372</v>
      </c>
      <c r="D155" s="173" t="s">
        <v>122</v>
      </c>
      <c r="E155" s="174" t="s">
        <v>373</v>
      </c>
      <c r="F155" s="175" t="s">
        <v>374</v>
      </c>
      <c r="G155" s="176" t="s">
        <v>136</v>
      </c>
      <c r="H155" s="177">
        <v>1</v>
      </c>
      <c r="I155" s="178"/>
      <c r="J155" s="179">
        <f t="shared" si="20"/>
        <v>0</v>
      </c>
      <c r="K155" s="175" t="s">
        <v>126</v>
      </c>
      <c r="L155" s="39"/>
      <c r="M155" s="180" t="s">
        <v>21</v>
      </c>
      <c r="N155" s="181" t="s">
        <v>43</v>
      </c>
      <c r="O155" s="64"/>
      <c r="P155" s="182">
        <f t="shared" si="21"/>
        <v>0</v>
      </c>
      <c r="Q155" s="182">
        <v>0</v>
      </c>
      <c r="R155" s="182">
        <f t="shared" si="22"/>
        <v>0</v>
      </c>
      <c r="S155" s="182">
        <v>0</v>
      </c>
      <c r="T155" s="183">
        <f t="shared" si="2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127</v>
      </c>
      <c r="AT155" s="184" t="s">
        <v>122</v>
      </c>
      <c r="AU155" s="184" t="s">
        <v>82</v>
      </c>
      <c r="AY155" s="17" t="s">
        <v>119</v>
      </c>
      <c r="BE155" s="185">
        <f t="shared" si="24"/>
        <v>0</v>
      </c>
      <c r="BF155" s="185">
        <f t="shared" si="25"/>
        <v>0</v>
      </c>
      <c r="BG155" s="185">
        <f t="shared" si="26"/>
        <v>0</v>
      </c>
      <c r="BH155" s="185">
        <f t="shared" si="27"/>
        <v>0</v>
      </c>
      <c r="BI155" s="185">
        <f t="shared" si="28"/>
        <v>0</v>
      </c>
      <c r="BJ155" s="17" t="s">
        <v>80</v>
      </c>
      <c r="BK155" s="185">
        <f t="shared" si="29"/>
        <v>0</v>
      </c>
      <c r="BL155" s="17" t="s">
        <v>127</v>
      </c>
      <c r="BM155" s="184" t="s">
        <v>375</v>
      </c>
    </row>
    <row r="156" spans="1:65" s="2" customFormat="1" ht="44.25" customHeight="1">
      <c r="A156" s="34"/>
      <c r="B156" s="35"/>
      <c r="C156" s="209" t="s">
        <v>376</v>
      </c>
      <c r="D156" s="209" t="s">
        <v>133</v>
      </c>
      <c r="E156" s="210" t="s">
        <v>377</v>
      </c>
      <c r="F156" s="211" t="s">
        <v>378</v>
      </c>
      <c r="G156" s="212" t="s">
        <v>136</v>
      </c>
      <c r="H156" s="213">
        <v>1</v>
      </c>
      <c r="I156" s="214"/>
      <c r="J156" s="215">
        <f t="shared" si="20"/>
        <v>0</v>
      </c>
      <c r="K156" s="211" t="s">
        <v>126</v>
      </c>
      <c r="L156" s="216"/>
      <c r="M156" s="217" t="s">
        <v>21</v>
      </c>
      <c r="N156" s="218" t="s">
        <v>43</v>
      </c>
      <c r="O156" s="64"/>
      <c r="P156" s="182">
        <f t="shared" si="21"/>
        <v>0</v>
      </c>
      <c r="Q156" s="182">
        <v>0</v>
      </c>
      <c r="R156" s="182">
        <f t="shared" si="22"/>
        <v>0</v>
      </c>
      <c r="S156" s="182">
        <v>0</v>
      </c>
      <c r="T156" s="183">
        <f t="shared" si="2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137</v>
      </c>
      <c r="AT156" s="184" t="s">
        <v>133</v>
      </c>
      <c r="AU156" s="184" t="s">
        <v>82</v>
      </c>
      <c r="AY156" s="17" t="s">
        <v>119</v>
      </c>
      <c r="BE156" s="185">
        <f t="shared" si="24"/>
        <v>0</v>
      </c>
      <c r="BF156" s="185">
        <f t="shared" si="25"/>
        <v>0</v>
      </c>
      <c r="BG156" s="185">
        <f t="shared" si="26"/>
        <v>0</v>
      </c>
      <c r="BH156" s="185">
        <f t="shared" si="27"/>
        <v>0</v>
      </c>
      <c r="BI156" s="185">
        <f t="shared" si="28"/>
        <v>0</v>
      </c>
      <c r="BJ156" s="17" t="s">
        <v>80</v>
      </c>
      <c r="BK156" s="185">
        <f t="shared" si="29"/>
        <v>0</v>
      </c>
      <c r="BL156" s="17" t="s">
        <v>137</v>
      </c>
      <c r="BM156" s="184" t="s">
        <v>379</v>
      </c>
    </row>
    <row r="157" spans="1:65" s="2" customFormat="1" ht="16.5" customHeight="1">
      <c r="A157" s="34"/>
      <c r="B157" s="35"/>
      <c r="C157" s="173" t="s">
        <v>380</v>
      </c>
      <c r="D157" s="173" t="s">
        <v>122</v>
      </c>
      <c r="E157" s="174" t="s">
        <v>381</v>
      </c>
      <c r="F157" s="175" t="s">
        <v>382</v>
      </c>
      <c r="G157" s="176" t="s">
        <v>136</v>
      </c>
      <c r="H157" s="177">
        <v>1</v>
      </c>
      <c r="I157" s="178"/>
      <c r="J157" s="179">
        <f t="shared" si="20"/>
        <v>0</v>
      </c>
      <c r="K157" s="175" t="s">
        <v>126</v>
      </c>
      <c r="L157" s="39"/>
      <c r="M157" s="180" t="s">
        <v>21</v>
      </c>
      <c r="N157" s="181" t="s">
        <v>43</v>
      </c>
      <c r="O157" s="64"/>
      <c r="P157" s="182">
        <f t="shared" si="21"/>
        <v>0</v>
      </c>
      <c r="Q157" s="182">
        <v>0</v>
      </c>
      <c r="R157" s="182">
        <f t="shared" si="22"/>
        <v>0</v>
      </c>
      <c r="S157" s="182">
        <v>0</v>
      </c>
      <c r="T157" s="183">
        <f t="shared" si="2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127</v>
      </c>
      <c r="AT157" s="184" t="s">
        <v>122</v>
      </c>
      <c r="AU157" s="184" t="s">
        <v>82</v>
      </c>
      <c r="AY157" s="17" t="s">
        <v>119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17" t="s">
        <v>80</v>
      </c>
      <c r="BK157" s="185">
        <f t="shared" si="29"/>
        <v>0</v>
      </c>
      <c r="BL157" s="17" t="s">
        <v>127</v>
      </c>
      <c r="BM157" s="184" t="s">
        <v>383</v>
      </c>
    </row>
    <row r="158" spans="1:65" s="2" customFormat="1" ht="16.5" customHeight="1">
      <c r="A158" s="34"/>
      <c r="B158" s="35"/>
      <c r="C158" s="173" t="s">
        <v>384</v>
      </c>
      <c r="D158" s="173" t="s">
        <v>122</v>
      </c>
      <c r="E158" s="174" t="s">
        <v>385</v>
      </c>
      <c r="F158" s="175" t="s">
        <v>386</v>
      </c>
      <c r="G158" s="176" t="s">
        <v>136</v>
      </c>
      <c r="H158" s="177">
        <v>1</v>
      </c>
      <c r="I158" s="178"/>
      <c r="J158" s="179">
        <f t="shared" si="20"/>
        <v>0</v>
      </c>
      <c r="K158" s="175" t="s">
        <v>126</v>
      </c>
      <c r="L158" s="39"/>
      <c r="M158" s="180" t="s">
        <v>21</v>
      </c>
      <c r="N158" s="181" t="s">
        <v>43</v>
      </c>
      <c r="O158" s="64"/>
      <c r="P158" s="182">
        <f t="shared" si="21"/>
        <v>0</v>
      </c>
      <c r="Q158" s="182">
        <v>0</v>
      </c>
      <c r="R158" s="182">
        <f t="shared" si="22"/>
        <v>0</v>
      </c>
      <c r="S158" s="182">
        <v>0</v>
      </c>
      <c r="T158" s="183">
        <f t="shared" si="2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127</v>
      </c>
      <c r="AT158" s="184" t="s">
        <v>122</v>
      </c>
      <c r="AU158" s="184" t="s">
        <v>82</v>
      </c>
      <c r="AY158" s="17" t="s">
        <v>119</v>
      </c>
      <c r="BE158" s="185">
        <f t="shared" si="24"/>
        <v>0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17" t="s">
        <v>80</v>
      </c>
      <c r="BK158" s="185">
        <f t="shared" si="29"/>
        <v>0</v>
      </c>
      <c r="BL158" s="17" t="s">
        <v>127</v>
      </c>
      <c r="BM158" s="184" t="s">
        <v>387</v>
      </c>
    </row>
    <row r="159" spans="1:65" s="2" customFormat="1" ht="16.5" customHeight="1">
      <c r="A159" s="34"/>
      <c r="B159" s="35"/>
      <c r="C159" s="173" t="s">
        <v>388</v>
      </c>
      <c r="D159" s="173" t="s">
        <v>122</v>
      </c>
      <c r="E159" s="174" t="s">
        <v>389</v>
      </c>
      <c r="F159" s="175" t="s">
        <v>390</v>
      </c>
      <c r="G159" s="176" t="s">
        <v>136</v>
      </c>
      <c r="H159" s="177">
        <v>1</v>
      </c>
      <c r="I159" s="178"/>
      <c r="J159" s="179">
        <f t="shared" si="20"/>
        <v>0</v>
      </c>
      <c r="K159" s="175" t="s">
        <v>126</v>
      </c>
      <c r="L159" s="39"/>
      <c r="M159" s="180" t="s">
        <v>21</v>
      </c>
      <c r="N159" s="181" t="s">
        <v>43</v>
      </c>
      <c r="O159" s="64"/>
      <c r="P159" s="182">
        <f t="shared" si="21"/>
        <v>0</v>
      </c>
      <c r="Q159" s="182">
        <v>0</v>
      </c>
      <c r="R159" s="182">
        <f t="shared" si="22"/>
        <v>0</v>
      </c>
      <c r="S159" s="182">
        <v>0</v>
      </c>
      <c r="T159" s="183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127</v>
      </c>
      <c r="AT159" s="184" t="s">
        <v>122</v>
      </c>
      <c r="AU159" s="184" t="s">
        <v>82</v>
      </c>
      <c r="AY159" s="17" t="s">
        <v>119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17" t="s">
        <v>80</v>
      </c>
      <c r="BK159" s="185">
        <f t="shared" si="29"/>
        <v>0</v>
      </c>
      <c r="BL159" s="17" t="s">
        <v>127</v>
      </c>
      <c r="BM159" s="184" t="s">
        <v>391</v>
      </c>
    </row>
    <row r="160" spans="1:65" s="2" customFormat="1" ht="49.15" customHeight="1">
      <c r="A160" s="34"/>
      <c r="B160" s="35"/>
      <c r="C160" s="173" t="s">
        <v>392</v>
      </c>
      <c r="D160" s="173" t="s">
        <v>122</v>
      </c>
      <c r="E160" s="174" t="s">
        <v>393</v>
      </c>
      <c r="F160" s="175" t="s">
        <v>394</v>
      </c>
      <c r="G160" s="176" t="s">
        <v>136</v>
      </c>
      <c r="H160" s="177">
        <v>1</v>
      </c>
      <c r="I160" s="178"/>
      <c r="J160" s="179">
        <f t="shared" si="20"/>
        <v>0</v>
      </c>
      <c r="K160" s="175" t="s">
        <v>126</v>
      </c>
      <c r="L160" s="39"/>
      <c r="M160" s="180" t="s">
        <v>21</v>
      </c>
      <c r="N160" s="181" t="s">
        <v>43</v>
      </c>
      <c r="O160" s="64"/>
      <c r="P160" s="182">
        <f t="shared" si="21"/>
        <v>0</v>
      </c>
      <c r="Q160" s="182">
        <v>0</v>
      </c>
      <c r="R160" s="182">
        <f t="shared" si="22"/>
        <v>0</v>
      </c>
      <c r="S160" s="182">
        <v>0</v>
      </c>
      <c r="T160" s="183">
        <f t="shared" si="2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127</v>
      </c>
      <c r="AT160" s="184" t="s">
        <v>122</v>
      </c>
      <c r="AU160" s="184" t="s">
        <v>82</v>
      </c>
      <c r="AY160" s="17" t="s">
        <v>119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17" t="s">
        <v>80</v>
      </c>
      <c r="BK160" s="185">
        <f t="shared" si="29"/>
        <v>0</v>
      </c>
      <c r="BL160" s="17" t="s">
        <v>127</v>
      </c>
      <c r="BM160" s="184" t="s">
        <v>395</v>
      </c>
    </row>
    <row r="161" spans="1:65" s="2" customFormat="1" ht="44.25" customHeight="1">
      <c r="A161" s="34"/>
      <c r="B161" s="35"/>
      <c r="C161" s="209" t="s">
        <v>396</v>
      </c>
      <c r="D161" s="209" t="s">
        <v>133</v>
      </c>
      <c r="E161" s="210" t="s">
        <v>397</v>
      </c>
      <c r="F161" s="211" t="s">
        <v>398</v>
      </c>
      <c r="G161" s="212" t="s">
        <v>399</v>
      </c>
      <c r="H161" s="213">
        <v>1</v>
      </c>
      <c r="I161" s="214"/>
      <c r="J161" s="215">
        <f t="shared" si="20"/>
        <v>0</v>
      </c>
      <c r="K161" s="211" t="s">
        <v>126</v>
      </c>
      <c r="L161" s="216"/>
      <c r="M161" s="217" t="s">
        <v>21</v>
      </c>
      <c r="N161" s="218" t="s">
        <v>43</v>
      </c>
      <c r="O161" s="64"/>
      <c r="P161" s="182">
        <f t="shared" si="21"/>
        <v>0</v>
      </c>
      <c r="Q161" s="182">
        <v>0</v>
      </c>
      <c r="R161" s="182">
        <f t="shared" si="22"/>
        <v>0</v>
      </c>
      <c r="S161" s="182">
        <v>0</v>
      </c>
      <c r="T161" s="183">
        <f t="shared" si="2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137</v>
      </c>
      <c r="AT161" s="184" t="s">
        <v>133</v>
      </c>
      <c r="AU161" s="184" t="s">
        <v>82</v>
      </c>
      <c r="AY161" s="17" t="s">
        <v>119</v>
      </c>
      <c r="BE161" s="185">
        <f t="shared" si="24"/>
        <v>0</v>
      </c>
      <c r="BF161" s="185">
        <f t="shared" si="25"/>
        <v>0</v>
      </c>
      <c r="BG161" s="185">
        <f t="shared" si="26"/>
        <v>0</v>
      </c>
      <c r="BH161" s="185">
        <f t="shared" si="27"/>
        <v>0</v>
      </c>
      <c r="BI161" s="185">
        <f t="shared" si="28"/>
        <v>0</v>
      </c>
      <c r="BJ161" s="17" t="s">
        <v>80</v>
      </c>
      <c r="BK161" s="185">
        <f t="shared" si="29"/>
        <v>0</v>
      </c>
      <c r="BL161" s="17" t="s">
        <v>137</v>
      </c>
      <c r="BM161" s="184" t="s">
        <v>400</v>
      </c>
    </row>
    <row r="162" spans="1:65" s="2" customFormat="1" ht="16.5" customHeight="1">
      <c r="A162" s="34"/>
      <c r="B162" s="35"/>
      <c r="C162" s="173" t="s">
        <v>401</v>
      </c>
      <c r="D162" s="173" t="s">
        <v>122</v>
      </c>
      <c r="E162" s="174" t="s">
        <v>402</v>
      </c>
      <c r="F162" s="175" t="s">
        <v>403</v>
      </c>
      <c r="G162" s="176" t="s">
        <v>136</v>
      </c>
      <c r="H162" s="177">
        <v>1</v>
      </c>
      <c r="I162" s="178"/>
      <c r="J162" s="179">
        <f t="shared" si="20"/>
        <v>0</v>
      </c>
      <c r="K162" s="175" t="s">
        <v>126</v>
      </c>
      <c r="L162" s="39"/>
      <c r="M162" s="180" t="s">
        <v>21</v>
      </c>
      <c r="N162" s="181" t="s">
        <v>43</v>
      </c>
      <c r="O162" s="64"/>
      <c r="P162" s="182">
        <f t="shared" si="21"/>
        <v>0</v>
      </c>
      <c r="Q162" s="182">
        <v>0</v>
      </c>
      <c r="R162" s="182">
        <f t="shared" si="22"/>
        <v>0</v>
      </c>
      <c r="S162" s="182">
        <v>0</v>
      </c>
      <c r="T162" s="183">
        <f t="shared" si="2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127</v>
      </c>
      <c r="AT162" s="184" t="s">
        <v>122</v>
      </c>
      <c r="AU162" s="184" t="s">
        <v>82</v>
      </c>
      <c r="AY162" s="17" t="s">
        <v>119</v>
      </c>
      <c r="BE162" s="185">
        <f t="shared" si="24"/>
        <v>0</v>
      </c>
      <c r="BF162" s="185">
        <f t="shared" si="25"/>
        <v>0</v>
      </c>
      <c r="BG162" s="185">
        <f t="shared" si="26"/>
        <v>0</v>
      </c>
      <c r="BH162" s="185">
        <f t="shared" si="27"/>
        <v>0</v>
      </c>
      <c r="BI162" s="185">
        <f t="shared" si="28"/>
        <v>0</v>
      </c>
      <c r="BJ162" s="17" t="s">
        <v>80</v>
      </c>
      <c r="BK162" s="185">
        <f t="shared" si="29"/>
        <v>0</v>
      </c>
      <c r="BL162" s="17" t="s">
        <v>127</v>
      </c>
      <c r="BM162" s="184" t="s">
        <v>404</v>
      </c>
    </row>
    <row r="163" spans="1:65" s="2" customFormat="1" ht="49.15" customHeight="1">
      <c r="A163" s="34"/>
      <c r="B163" s="35"/>
      <c r="C163" s="173" t="s">
        <v>405</v>
      </c>
      <c r="D163" s="173" t="s">
        <v>122</v>
      </c>
      <c r="E163" s="174" t="s">
        <v>406</v>
      </c>
      <c r="F163" s="175" t="s">
        <v>407</v>
      </c>
      <c r="G163" s="176" t="s">
        <v>136</v>
      </c>
      <c r="H163" s="177">
        <v>1</v>
      </c>
      <c r="I163" s="178"/>
      <c r="J163" s="179">
        <f t="shared" si="20"/>
        <v>0</v>
      </c>
      <c r="K163" s="175" t="s">
        <v>126</v>
      </c>
      <c r="L163" s="39"/>
      <c r="M163" s="180" t="s">
        <v>21</v>
      </c>
      <c r="N163" s="181" t="s">
        <v>43</v>
      </c>
      <c r="O163" s="64"/>
      <c r="P163" s="182">
        <f t="shared" si="21"/>
        <v>0</v>
      </c>
      <c r="Q163" s="182">
        <v>0</v>
      </c>
      <c r="R163" s="182">
        <f t="shared" si="22"/>
        <v>0</v>
      </c>
      <c r="S163" s="182">
        <v>0</v>
      </c>
      <c r="T163" s="183">
        <f t="shared" si="2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127</v>
      </c>
      <c r="AT163" s="184" t="s">
        <v>122</v>
      </c>
      <c r="AU163" s="184" t="s">
        <v>82</v>
      </c>
      <c r="AY163" s="17" t="s">
        <v>119</v>
      </c>
      <c r="BE163" s="185">
        <f t="shared" si="24"/>
        <v>0</v>
      </c>
      <c r="BF163" s="185">
        <f t="shared" si="25"/>
        <v>0</v>
      </c>
      <c r="BG163" s="185">
        <f t="shared" si="26"/>
        <v>0</v>
      </c>
      <c r="BH163" s="185">
        <f t="shared" si="27"/>
        <v>0</v>
      </c>
      <c r="BI163" s="185">
        <f t="shared" si="28"/>
        <v>0</v>
      </c>
      <c r="BJ163" s="17" t="s">
        <v>80</v>
      </c>
      <c r="BK163" s="185">
        <f t="shared" si="29"/>
        <v>0</v>
      </c>
      <c r="BL163" s="17" t="s">
        <v>127</v>
      </c>
      <c r="BM163" s="184" t="s">
        <v>408</v>
      </c>
    </row>
    <row r="164" spans="1:65" s="2" customFormat="1" ht="24.2" customHeight="1">
      <c r="A164" s="34"/>
      <c r="B164" s="35"/>
      <c r="C164" s="209" t="s">
        <v>409</v>
      </c>
      <c r="D164" s="209" t="s">
        <v>133</v>
      </c>
      <c r="E164" s="210" t="s">
        <v>410</v>
      </c>
      <c r="F164" s="211" t="s">
        <v>411</v>
      </c>
      <c r="G164" s="212" t="s">
        <v>136</v>
      </c>
      <c r="H164" s="213">
        <v>1</v>
      </c>
      <c r="I164" s="214"/>
      <c r="J164" s="215">
        <f t="shared" si="20"/>
        <v>0</v>
      </c>
      <c r="K164" s="211" t="s">
        <v>126</v>
      </c>
      <c r="L164" s="216"/>
      <c r="M164" s="217" t="s">
        <v>21</v>
      </c>
      <c r="N164" s="218" t="s">
        <v>43</v>
      </c>
      <c r="O164" s="64"/>
      <c r="P164" s="182">
        <f t="shared" si="21"/>
        <v>0</v>
      </c>
      <c r="Q164" s="182">
        <v>0</v>
      </c>
      <c r="R164" s="182">
        <f t="shared" si="22"/>
        <v>0</v>
      </c>
      <c r="S164" s="182">
        <v>0</v>
      </c>
      <c r="T164" s="183">
        <f t="shared" si="2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137</v>
      </c>
      <c r="AT164" s="184" t="s">
        <v>133</v>
      </c>
      <c r="AU164" s="184" t="s">
        <v>82</v>
      </c>
      <c r="AY164" s="17" t="s">
        <v>119</v>
      </c>
      <c r="BE164" s="185">
        <f t="shared" si="24"/>
        <v>0</v>
      </c>
      <c r="BF164" s="185">
        <f t="shared" si="25"/>
        <v>0</v>
      </c>
      <c r="BG164" s="185">
        <f t="shared" si="26"/>
        <v>0</v>
      </c>
      <c r="BH164" s="185">
        <f t="shared" si="27"/>
        <v>0</v>
      </c>
      <c r="BI164" s="185">
        <f t="shared" si="28"/>
        <v>0</v>
      </c>
      <c r="BJ164" s="17" t="s">
        <v>80</v>
      </c>
      <c r="BK164" s="185">
        <f t="shared" si="29"/>
        <v>0</v>
      </c>
      <c r="BL164" s="17" t="s">
        <v>137</v>
      </c>
      <c r="BM164" s="184" t="s">
        <v>412</v>
      </c>
    </row>
    <row r="165" spans="1:65" s="2" customFormat="1" ht="16.5" customHeight="1">
      <c r="A165" s="34"/>
      <c r="B165" s="35"/>
      <c r="C165" s="173" t="s">
        <v>413</v>
      </c>
      <c r="D165" s="173" t="s">
        <v>122</v>
      </c>
      <c r="E165" s="174" t="s">
        <v>414</v>
      </c>
      <c r="F165" s="175" t="s">
        <v>415</v>
      </c>
      <c r="G165" s="176" t="s">
        <v>136</v>
      </c>
      <c r="H165" s="177">
        <v>2</v>
      </c>
      <c r="I165" s="178"/>
      <c r="J165" s="179">
        <f t="shared" si="20"/>
        <v>0</v>
      </c>
      <c r="K165" s="175" t="s">
        <v>126</v>
      </c>
      <c r="L165" s="39"/>
      <c r="M165" s="180" t="s">
        <v>21</v>
      </c>
      <c r="N165" s="181" t="s">
        <v>43</v>
      </c>
      <c r="O165" s="64"/>
      <c r="P165" s="182">
        <f t="shared" si="21"/>
        <v>0</v>
      </c>
      <c r="Q165" s="182">
        <v>0</v>
      </c>
      <c r="R165" s="182">
        <f t="shared" si="22"/>
        <v>0</v>
      </c>
      <c r="S165" s="182">
        <v>0</v>
      </c>
      <c r="T165" s="183">
        <f t="shared" si="2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127</v>
      </c>
      <c r="AT165" s="184" t="s">
        <v>122</v>
      </c>
      <c r="AU165" s="184" t="s">
        <v>82</v>
      </c>
      <c r="AY165" s="17" t="s">
        <v>119</v>
      </c>
      <c r="BE165" s="185">
        <f t="shared" si="24"/>
        <v>0</v>
      </c>
      <c r="BF165" s="185">
        <f t="shared" si="25"/>
        <v>0</v>
      </c>
      <c r="BG165" s="185">
        <f t="shared" si="26"/>
        <v>0</v>
      </c>
      <c r="BH165" s="185">
        <f t="shared" si="27"/>
        <v>0</v>
      </c>
      <c r="BI165" s="185">
        <f t="shared" si="28"/>
        <v>0</v>
      </c>
      <c r="BJ165" s="17" t="s">
        <v>80</v>
      </c>
      <c r="BK165" s="185">
        <f t="shared" si="29"/>
        <v>0</v>
      </c>
      <c r="BL165" s="17" t="s">
        <v>127</v>
      </c>
      <c r="BM165" s="184" t="s">
        <v>416</v>
      </c>
    </row>
    <row r="166" spans="1:65" s="2" customFormat="1" ht="21.75" customHeight="1">
      <c r="A166" s="34"/>
      <c r="B166" s="35"/>
      <c r="C166" s="173" t="s">
        <v>417</v>
      </c>
      <c r="D166" s="173" t="s">
        <v>122</v>
      </c>
      <c r="E166" s="174" t="s">
        <v>418</v>
      </c>
      <c r="F166" s="175" t="s">
        <v>419</v>
      </c>
      <c r="G166" s="176" t="s">
        <v>136</v>
      </c>
      <c r="H166" s="177">
        <v>1</v>
      </c>
      <c r="I166" s="178"/>
      <c r="J166" s="179">
        <f t="shared" si="20"/>
        <v>0</v>
      </c>
      <c r="K166" s="175" t="s">
        <v>126</v>
      </c>
      <c r="L166" s="39"/>
      <c r="M166" s="180" t="s">
        <v>21</v>
      </c>
      <c r="N166" s="181" t="s">
        <v>43</v>
      </c>
      <c r="O166" s="64"/>
      <c r="P166" s="182">
        <f t="shared" si="21"/>
        <v>0</v>
      </c>
      <c r="Q166" s="182">
        <v>0</v>
      </c>
      <c r="R166" s="182">
        <f t="shared" si="22"/>
        <v>0</v>
      </c>
      <c r="S166" s="182">
        <v>0</v>
      </c>
      <c r="T166" s="183">
        <f t="shared" si="2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127</v>
      </c>
      <c r="AT166" s="184" t="s">
        <v>122</v>
      </c>
      <c r="AU166" s="184" t="s">
        <v>82</v>
      </c>
      <c r="AY166" s="17" t="s">
        <v>119</v>
      </c>
      <c r="BE166" s="185">
        <f t="shared" si="24"/>
        <v>0</v>
      </c>
      <c r="BF166" s="185">
        <f t="shared" si="25"/>
        <v>0</v>
      </c>
      <c r="BG166" s="185">
        <f t="shared" si="26"/>
        <v>0</v>
      </c>
      <c r="BH166" s="185">
        <f t="shared" si="27"/>
        <v>0</v>
      </c>
      <c r="BI166" s="185">
        <f t="shared" si="28"/>
        <v>0</v>
      </c>
      <c r="BJ166" s="17" t="s">
        <v>80</v>
      </c>
      <c r="BK166" s="185">
        <f t="shared" si="29"/>
        <v>0</v>
      </c>
      <c r="BL166" s="17" t="s">
        <v>127</v>
      </c>
      <c r="BM166" s="184" t="s">
        <v>420</v>
      </c>
    </row>
    <row r="167" spans="1:65" s="2" customFormat="1" ht="16.5" customHeight="1">
      <c r="A167" s="34"/>
      <c r="B167" s="35"/>
      <c r="C167" s="173" t="s">
        <v>421</v>
      </c>
      <c r="D167" s="173" t="s">
        <v>122</v>
      </c>
      <c r="E167" s="174" t="s">
        <v>422</v>
      </c>
      <c r="F167" s="175" t="s">
        <v>423</v>
      </c>
      <c r="G167" s="176" t="s">
        <v>136</v>
      </c>
      <c r="H167" s="177">
        <v>25</v>
      </c>
      <c r="I167" s="178"/>
      <c r="J167" s="179">
        <f t="shared" si="20"/>
        <v>0</v>
      </c>
      <c r="K167" s="175" t="s">
        <v>126</v>
      </c>
      <c r="L167" s="39"/>
      <c r="M167" s="180" t="s">
        <v>21</v>
      </c>
      <c r="N167" s="181" t="s">
        <v>43</v>
      </c>
      <c r="O167" s="64"/>
      <c r="P167" s="182">
        <f t="shared" si="21"/>
        <v>0</v>
      </c>
      <c r="Q167" s="182">
        <v>0</v>
      </c>
      <c r="R167" s="182">
        <f t="shared" si="22"/>
        <v>0</v>
      </c>
      <c r="S167" s="182">
        <v>0</v>
      </c>
      <c r="T167" s="183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127</v>
      </c>
      <c r="AT167" s="184" t="s">
        <v>122</v>
      </c>
      <c r="AU167" s="184" t="s">
        <v>82</v>
      </c>
      <c r="AY167" s="17" t="s">
        <v>119</v>
      </c>
      <c r="BE167" s="185">
        <f t="shared" si="24"/>
        <v>0</v>
      </c>
      <c r="BF167" s="185">
        <f t="shared" si="25"/>
        <v>0</v>
      </c>
      <c r="BG167" s="185">
        <f t="shared" si="26"/>
        <v>0</v>
      </c>
      <c r="BH167" s="185">
        <f t="shared" si="27"/>
        <v>0</v>
      </c>
      <c r="BI167" s="185">
        <f t="shared" si="28"/>
        <v>0</v>
      </c>
      <c r="BJ167" s="17" t="s">
        <v>80</v>
      </c>
      <c r="BK167" s="185">
        <f t="shared" si="29"/>
        <v>0</v>
      </c>
      <c r="BL167" s="17" t="s">
        <v>127</v>
      </c>
      <c r="BM167" s="184" t="s">
        <v>424</v>
      </c>
    </row>
    <row r="168" spans="1:65" s="2" customFormat="1" ht="16.5" customHeight="1">
      <c r="A168" s="34"/>
      <c r="B168" s="35"/>
      <c r="C168" s="173" t="s">
        <v>425</v>
      </c>
      <c r="D168" s="173" t="s">
        <v>122</v>
      </c>
      <c r="E168" s="174" t="s">
        <v>426</v>
      </c>
      <c r="F168" s="175" t="s">
        <v>427</v>
      </c>
      <c r="G168" s="176" t="s">
        <v>136</v>
      </c>
      <c r="H168" s="177">
        <v>19</v>
      </c>
      <c r="I168" s="178"/>
      <c r="J168" s="179">
        <f t="shared" si="20"/>
        <v>0</v>
      </c>
      <c r="K168" s="175" t="s">
        <v>126</v>
      </c>
      <c r="L168" s="39"/>
      <c r="M168" s="180" t="s">
        <v>21</v>
      </c>
      <c r="N168" s="181" t="s">
        <v>43</v>
      </c>
      <c r="O168" s="64"/>
      <c r="P168" s="182">
        <f t="shared" si="21"/>
        <v>0</v>
      </c>
      <c r="Q168" s="182">
        <v>0</v>
      </c>
      <c r="R168" s="182">
        <f t="shared" si="22"/>
        <v>0</v>
      </c>
      <c r="S168" s="182">
        <v>0</v>
      </c>
      <c r="T168" s="183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127</v>
      </c>
      <c r="AT168" s="184" t="s">
        <v>122</v>
      </c>
      <c r="AU168" s="184" t="s">
        <v>82</v>
      </c>
      <c r="AY168" s="17" t="s">
        <v>119</v>
      </c>
      <c r="BE168" s="185">
        <f t="shared" si="24"/>
        <v>0</v>
      </c>
      <c r="BF168" s="185">
        <f t="shared" si="25"/>
        <v>0</v>
      </c>
      <c r="BG168" s="185">
        <f t="shared" si="26"/>
        <v>0</v>
      </c>
      <c r="BH168" s="185">
        <f t="shared" si="27"/>
        <v>0</v>
      </c>
      <c r="BI168" s="185">
        <f t="shared" si="28"/>
        <v>0</v>
      </c>
      <c r="BJ168" s="17" t="s">
        <v>80</v>
      </c>
      <c r="BK168" s="185">
        <f t="shared" si="29"/>
        <v>0</v>
      </c>
      <c r="BL168" s="17" t="s">
        <v>127</v>
      </c>
      <c r="BM168" s="184" t="s">
        <v>428</v>
      </c>
    </row>
    <row r="169" spans="1:65" s="2" customFormat="1" ht="21.75" customHeight="1">
      <c r="A169" s="34"/>
      <c r="B169" s="35"/>
      <c r="C169" s="209" t="s">
        <v>429</v>
      </c>
      <c r="D169" s="209" t="s">
        <v>133</v>
      </c>
      <c r="E169" s="210" t="s">
        <v>430</v>
      </c>
      <c r="F169" s="211" t="s">
        <v>431</v>
      </c>
      <c r="G169" s="212" t="s">
        <v>136</v>
      </c>
      <c r="H169" s="213">
        <v>18</v>
      </c>
      <c r="I169" s="214"/>
      <c r="J169" s="215">
        <f t="shared" si="20"/>
        <v>0</v>
      </c>
      <c r="K169" s="211" t="s">
        <v>126</v>
      </c>
      <c r="L169" s="216"/>
      <c r="M169" s="217" t="s">
        <v>21</v>
      </c>
      <c r="N169" s="218" t="s">
        <v>43</v>
      </c>
      <c r="O169" s="64"/>
      <c r="P169" s="182">
        <f t="shared" si="21"/>
        <v>0</v>
      </c>
      <c r="Q169" s="182">
        <v>0</v>
      </c>
      <c r="R169" s="182">
        <f t="shared" si="22"/>
        <v>0</v>
      </c>
      <c r="S169" s="182">
        <v>0</v>
      </c>
      <c r="T169" s="183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137</v>
      </c>
      <c r="AT169" s="184" t="s">
        <v>133</v>
      </c>
      <c r="AU169" s="184" t="s">
        <v>82</v>
      </c>
      <c r="AY169" s="17" t="s">
        <v>119</v>
      </c>
      <c r="BE169" s="185">
        <f t="shared" si="24"/>
        <v>0</v>
      </c>
      <c r="BF169" s="185">
        <f t="shared" si="25"/>
        <v>0</v>
      </c>
      <c r="BG169" s="185">
        <f t="shared" si="26"/>
        <v>0</v>
      </c>
      <c r="BH169" s="185">
        <f t="shared" si="27"/>
        <v>0</v>
      </c>
      <c r="BI169" s="185">
        <f t="shared" si="28"/>
        <v>0</v>
      </c>
      <c r="BJ169" s="17" t="s">
        <v>80</v>
      </c>
      <c r="BK169" s="185">
        <f t="shared" si="29"/>
        <v>0</v>
      </c>
      <c r="BL169" s="17" t="s">
        <v>137</v>
      </c>
      <c r="BM169" s="184" t="s">
        <v>432</v>
      </c>
    </row>
    <row r="170" spans="1:65" s="2" customFormat="1" ht="16.5" customHeight="1">
      <c r="A170" s="34"/>
      <c r="B170" s="35"/>
      <c r="C170" s="209" t="s">
        <v>433</v>
      </c>
      <c r="D170" s="209" t="s">
        <v>133</v>
      </c>
      <c r="E170" s="210" t="s">
        <v>434</v>
      </c>
      <c r="F170" s="211" t="s">
        <v>435</v>
      </c>
      <c r="G170" s="212" t="s">
        <v>136</v>
      </c>
      <c r="H170" s="213">
        <v>1</v>
      </c>
      <c r="I170" s="214"/>
      <c r="J170" s="215">
        <f t="shared" si="20"/>
        <v>0</v>
      </c>
      <c r="K170" s="211" t="s">
        <v>21</v>
      </c>
      <c r="L170" s="216"/>
      <c r="M170" s="217" t="s">
        <v>21</v>
      </c>
      <c r="N170" s="218" t="s">
        <v>43</v>
      </c>
      <c r="O170" s="64"/>
      <c r="P170" s="182">
        <f t="shared" si="21"/>
        <v>0</v>
      </c>
      <c r="Q170" s="182">
        <v>0</v>
      </c>
      <c r="R170" s="182">
        <f t="shared" si="22"/>
        <v>0</v>
      </c>
      <c r="S170" s="182">
        <v>0</v>
      </c>
      <c r="T170" s="183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137</v>
      </c>
      <c r="AT170" s="184" t="s">
        <v>133</v>
      </c>
      <c r="AU170" s="184" t="s">
        <v>82</v>
      </c>
      <c r="AY170" s="17" t="s">
        <v>119</v>
      </c>
      <c r="BE170" s="185">
        <f t="shared" si="24"/>
        <v>0</v>
      </c>
      <c r="BF170" s="185">
        <f t="shared" si="25"/>
        <v>0</v>
      </c>
      <c r="BG170" s="185">
        <f t="shared" si="26"/>
        <v>0</v>
      </c>
      <c r="BH170" s="185">
        <f t="shared" si="27"/>
        <v>0</v>
      </c>
      <c r="BI170" s="185">
        <f t="shared" si="28"/>
        <v>0</v>
      </c>
      <c r="BJ170" s="17" t="s">
        <v>80</v>
      </c>
      <c r="BK170" s="185">
        <f t="shared" si="29"/>
        <v>0</v>
      </c>
      <c r="BL170" s="17" t="s">
        <v>137</v>
      </c>
      <c r="BM170" s="184" t="s">
        <v>436</v>
      </c>
    </row>
    <row r="171" spans="1:65" s="2" customFormat="1" ht="24.2" customHeight="1">
      <c r="A171" s="34"/>
      <c r="B171" s="35"/>
      <c r="C171" s="173" t="s">
        <v>437</v>
      </c>
      <c r="D171" s="173" t="s">
        <v>122</v>
      </c>
      <c r="E171" s="174" t="s">
        <v>438</v>
      </c>
      <c r="F171" s="175" t="s">
        <v>439</v>
      </c>
      <c r="G171" s="176" t="s">
        <v>136</v>
      </c>
      <c r="H171" s="177">
        <v>1</v>
      </c>
      <c r="I171" s="178"/>
      <c r="J171" s="179">
        <f t="shared" si="20"/>
        <v>0</v>
      </c>
      <c r="K171" s="175" t="s">
        <v>126</v>
      </c>
      <c r="L171" s="39"/>
      <c r="M171" s="180" t="s">
        <v>21</v>
      </c>
      <c r="N171" s="181" t="s">
        <v>43</v>
      </c>
      <c r="O171" s="64"/>
      <c r="P171" s="182">
        <f t="shared" si="21"/>
        <v>0</v>
      </c>
      <c r="Q171" s="182">
        <v>0</v>
      </c>
      <c r="R171" s="182">
        <f t="shared" si="22"/>
        <v>0</v>
      </c>
      <c r="S171" s="182">
        <v>0</v>
      </c>
      <c r="T171" s="183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127</v>
      </c>
      <c r="AT171" s="184" t="s">
        <v>122</v>
      </c>
      <c r="AU171" s="184" t="s">
        <v>82</v>
      </c>
      <c r="AY171" s="17" t="s">
        <v>119</v>
      </c>
      <c r="BE171" s="185">
        <f t="shared" si="24"/>
        <v>0</v>
      </c>
      <c r="BF171" s="185">
        <f t="shared" si="25"/>
        <v>0</v>
      </c>
      <c r="BG171" s="185">
        <f t="shared" si="26"/>
        <v>0</v>
      </c>
      <c r="BH171" s="185">
        <f t="shared" si="27"/>
        <v>0</v>
      </c>
      <c r="BI171" s="185">
        <f t="shared" si="28"/>
        <v>0</v>
      </c>
      <c r="BJ171" s="17" t="s">
        <v>80</v>
      </c>
      <c r="BK171" s="185">
        <f t="shared" si="29"/>
        <v>0</v>
      </c>
      <c r="BL171" s="17" t="s">
        <v>127</v>
      </c>
      <c r="BM171" s="184" t="s">
        <v>440</v>
      </c>
    </row>
    <row r="172" spans="1:65" s="2" customFormat="1" ht="78" customHeight="1">
      <c r="A172" s="34"/>
      <c r="B172" s="35"/>
      <c r="C172" s="173" t="s">
        <v>441</v>
      </c>
      <c r="D172" s="173" t="s">
        <v>122</v>
      </c>
      <c r="E172" s="174" t="s">
        <v>442</v>
      </c>
      <c r="F172" s="175" t="s">
        <v>443</v>
      </c>
      <c r="G172" s="176" t="s">
        <v>136</v>
      </c>
      <c r="H172" s="177">
        <v>1</v>
      </c>
      <c r="I172" s="178"/>
      <c r="J172" s="179">
        <f t="shared" si="20"/>
        <v>0</v>
      </c>
      <c r="K172" s="175" t="s">
        <v>126</v>
      </c>
      <c r="L172" s="39"/>
      <c r="M172" s="180" t="s">
        <v>21</v>
      </c>
      <c r="N172" s="181" t="s">
        <v>43</v>
      </c>
      <c r="O172" s="64"/>
      <c r="P172" s="182">
        <f t="shared" si="21"/>
        <v>0</v>
      </c>
      <c r="Q172" s="182">
        <v>0</v>
      </c>
      <c r="R172" s="182">
        <f t="shared" si="22"/>
        <v>0</v>
      </c>
      <c r="S172" s="182">
        <v>0</v>
      </c>
      <c r="T172" s="183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127</v>
      </c>
      <c r="AT172" s="184" t="s">
        <v>122</v>
      </c>
      <c r="AU172" s="184" t="s">
        <v>82</v>
      </c>
      <c r="AY172" s="17" t="s">
        <v>119</v>
      </c>
      <c r="BE172" s="185">
        <f t="shared" si="24"/>
        <v>0</v>
      </c>
      <c r="BF172" s="185">
        <f t="shared" si="25"/>
        <v>0</v>
      </c>
      <c r="BG172" s="185">
        <f t="shared" si="26"/>
        <v>0</v>
      </c>
      <c r="BH172" s="185">
        <f t="shared" si="27"/>
        <v>0</v>
      </c>
      <c r="BI172" s="185">
        <f t="shared" si="28"/>
        <v>0</v>
      </c>
      <c r="BJ172" s="17" t="s">
        <v>80</v>
      </c>
      <c r="BK172" s="185">
        <f t="shared" si="29"/>
        <v>0</v>
      </c>
      <c r="BL172" s="17" t="s">
        <v>127</v>
      </c>
      <c r="BM172" s="184" t="s">
        <v>444</v>
      </c>
    </row>
    <row r="173" spans="1:65" s="2" customFormat="1" ht="21.75" customHeight="1">
      <c r="A173" s="34"/>
      <c r="B173" s="35"/>
      <c r="C173" s="209" t="s">
        <v>445</v>
      </c>
      <c r="D173" s="209" t="s">
        <v>133</v>
      </c>
      <c r="E173" s="210" t="s">
        <v>446</v>
      </c>
      <c r="F173" s="211" t="s">
        <v>447</v>
      </c>
      <c r="G173" s="212" t="s">
        <v>136</v>
      </c>
      <c r="H173" s="213">
        <v>1</v>
      </c>
      <c r="I173" s="214"/>
      <c r="J173" s="215">
        <f t="shared" si="20"/>
        <v>0</v>
      </c>
      <c r="K173" s="211" t="s">
        <v>126</v>
      </c>
      <c r="L173" s="216"/>
      <c r="M173" s="217" t="s">
        <v>21</v>
      </c>
      <c r="N173" s="218" t="s">
        <v>43</v>
      </c>
      <c r="O173" s="64"/>
      <c r="P173" s="182">
        <f t="shared" si="21"/>
        <v>0</v>
      </c>
      <c r="Q173" s="182">
        <v>0</v>
      </c>
      <c r="R173" s="182">
        <f t="shared" si="22"/>
        <v>0</v>
      </c>
      <c r="S173" s="182">
        <v>0</v>
      </c>
      <c r="T173" s="183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137</v>
      </c>
      <c r="AT173" s="184" t="s">
        <v>133</v>
      </c>
      <c r="AU173" s="184" t="s">
        <v>82</v>
      </c>
      <c r="AY173" s="17" t="s">
        <v>119</v>
      </c>
      <c r="BE173" s="185">
        <f t="shared" si="24"/>
        <v>0</v>
      </c>
      <c r="BF173" s="185">
        <f t="shared" si="25"/>
        <v>0</v>
      </c>
      <c r="BG173" s="185">
        <f t="shared" si="26"/>
        <v>0</v>
      </c>
      <c r="BH173" s="185">
        <f t="shared" si="27"/>
        <v>0</v>
      </c>
      <c r="BI173" s="185">
        <f t="shared" si="28"/>
        <v>0</v>
      </c>
      <c r="BJ173" s="17" t="s">
        <v>80</v>
      </c>
      <c r="BK173" s="185">
        <f t="shared" si="29"/>
        <v>0</v>
      </c>
      <c r="BL173" s="17" t="s">
        <v>137</v>
      </c>
      <c r="BM173" s="184" t="s">
        <v>448</v>
      </c>
    </row>
    <row r="174" spans="1:65" s="2" customFormat="1" ht="24.2" customHeight="1">
      <c r="A174" s="34"/>
      <c r="B174" s="35"/>
      <c r="C174" s="173" t="s">
        <v>449</v>
      </c>
      <c r="D174" s="173" t="s">
        <v>122</v>
      </c>
      <c r="E174" s="174" t="s">
        <v>450</v>
      </c>
      <c r="F174" s="175" t="s">
        <v>451</v>
      </c>
      <c r="G174" s="176" t="s">
        <v>136</v>
      </c>
      <c r="H174" s="177">
        <v>4</v>
      </c>
      <c r="I174" s="178"/>
      <c r="J174" s="179">
        <f t="shared" si="20"/>
        <v>0</v>
      </c>
      <c r="K174" s="175" t="s">
        <v>126</v>
      </c>
      <c r="L174" s="39"/>
      <c r="M174" s="180" t="s">
        <v>21</v>
      </c>
      <c r="N174" s="181" t="s">
        <v>43</v>
      </c>
      <c r="O174" s="64"/>
      <c r="P174" s="182">
        <f t="shared" si="21"/>
        <v>0</v>
      </c>
      <c r="Q174" s="182">
        <v>0</v>
      </c>
      <c r="R174" s="182">
        <f t="shared" si="22"/>
        <v>0</v>
      </c>
      <c r="S174" s="182">
        <v>0</v>
      </c>
      <c r="T174" s="183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127</v>
      </c>
      <c r="AT174" s="184" t="s">
        <v>122</v>
      </c>
      <c r="AU174" s="184" t="s">
        <v>82</v>
      </c>
      <c r="AY174" s="17" t="s">
        <v>119</v>
      </c>
      <c r="BE174" s="185">
        <f t="shared" si="24"/>
        <v>0</v>
      </c>
      <c r="BF174" s="185">
        <f t="shared" si="25"/>
        <v>0</v>
      </c>
      <c r="BG174" s="185">
        <f t="shared" si="26"/>
        <v>0</v>
      </c>
      <c r="BH174" s="185">
        <f t="shared" si="27"/>
        <v>0</v>
      </c>
      <c r="BI174" s="185">
        <f t="shared" si="28"/>
        <v>0</v>
      </c>
      <c r="BJ174" s="17" t="s">
        <v>80</v>
      </c>
      <c r="BK174" s="185">
        <f t="shared" si="29"/>
        <v>0</v>
      </c>
      <c r="BL174" s="17" t="s">
        <v>127</v>
      </c>
      <c r="BM174" s="184" t="s">
        <v>452</v>
      </c>
    </row>
    <row r="175" spans="1:65" s="2" customFormat="1" ht="66.75" customHeight="1">
      <c r="A175" s="34"/>
      <c r="B175" s="35"/>
      <c r="C175" s="173" t="s">
        <v>453</v>
      </c>
      <c r="D175" s="173" t="s">
        <v>122</v>
      </c>
      <c r="E175" s="174" t="s">
        <v>454</v>
      </c>
      <c r="F175" s="175" t="s">
        <v>455</v>
      </c>
      <c r="G175" s="176" t="s">
        <v>136</v>
      </c>
      <c r="H175" s="177">
        <v>4</v>
      </c>
      <c r="I175" s="178"/>
      <c r="J175" s="179">
        <f t="shared" si="20"/>
        <v>0</v>
      </c>
      <c r="K175" s="175" t="s">
        <v>126</v>
      </c>
      <c r="L175" s="39"/>
      <c r="M175" s="180" t="s">
        <v>21</v>
      </c>
      <c r="N175" s="181" t="s">
        <v>43</v>
      </c>
      <c r="O175" s="64"/>
      <c r="P175" s="182">
        <f t="shared" si="21"/>
        <v>0</v>
      </c>
      <c r="Q175" s="182">
        <v>0</v>
      </c>
      <c r="R175" s="182">
        <f t="shared" si="22"/>
        <v>0</v>
      </c>
      <c r="S175" s="182">
        <v>0</v>
      </c>
      <c r="T175" s="183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127</v>
      </c>
      <c r="AT175" s="184" t="s">
        <v>122</v>
      </c>
      <c r="AU175" s="184" t="s">
        <v>82</v>
      </c>
      <c r="AY175" s="17" t="s">
        <v>119</v>
      </c>
      <c r="BE175" s="185">
        <f t="shared" si="24"/>
        <v>0</v>
      </c>
      <c r="BF175" s="185">
        <f t="shared" si="25"/>
        <v>0</v>
      </c>
      <c r="BG175" s="185">
        <f t="shared" si="26"/>
        <v>0</v>
      </c>
      <c r="BH175" s="185">
        <f t="shared" si="27"/>
        <v>0</v>
      </c>
      <c r="BI175" s="185">
        <f t="shared" si="28"/>
        <v>0</v>
      </c>
      <c r="BJ175" s="17" t="s">
        <v>80</v>
      </c>
      <c r="BK175" s="185">
        <f t="shared" si="29"/>
        <v>0</v>
      </c>
      <c r="BL175" s="17" t="s">
        <v>127</v>
      </c>
      <c r="BM175" s="184" t="s">
        <v>456</v>
      </c>
    </row>
    <row r="176" spans="1:65" s="2" customFormat="1" ht="49.15" customHeight="1">
      <c r="A176" s="34"/>
      <c r="B176" s="35"/>
      <c r="C176" s="209" t="s">
        <v>457</v>
      </c>
      <c r="D176" s="209" t="s">
        <v>133</v>
      </c>
      <c r="E176" s="210" t="s">
        <v>458</v>
      </c>
      <c r="F176" s="211" t="s">
        <v>459</v>
      </c>
      <c r="G176" s="212" t="s">
        <v>136</v>
      </c>
      <c r="H176" s="213">
        <v>4</v>
      </c>
      <c r="I176" s="214"/>
      <c r="J176" s="215">
        <f t="shared" si="20"/>
        <v>0</v>
      </c>
      <c r="K176" s="211" t="s">
        <v>126</v>
      </c>
      <c r="L176" s="216"/>
      <c r="M176" s="217" t="s">
        <v>21</v>
      </c>
      <c r="N176" s="218" t="s">
        <v>43</v>
      </c>
      <c r="O176" s="64"/>
      <c r="P176" s="182">
        <f t="shared" si="21"/>
        <v>0</v>
      </c>
      <c r="Q176" s="182">
        <v>0</v>
      </c>
      <c r="R176" s="182">
        <f t="shared" si="22"/>
        <v>0</v>
      </c>
      <c r="S176" s="182">
        <v>0</v>
      </c>
      <c r="T176" s="183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137</v>
      </c>
      <c r="AT176" s="184" t="s">
        <v>133</v>
      </c>
      <c r="AU176" s="184" t="s">
        <v>82</v>
      </c>
      <c r="AY176" s="17" t="s">
        <v>119</v>
      </c>
      <c r="BE176" s="185">
        <f t="shared" si="24"/>
        <v>0</v>
      </c>
      <c r="BF176" s="185">
        <f t="shared" si="25"/>
        <v>0</v>
      </c>
      <c r="BG176" s="185">
        <f t="shared" si="26"/>
        <v>0</v>
      </c>
      <c r="BH176" s="185">
        <f t="shared" si="27"/>
        <v>0</v>
      </c>
      <c r="BI176" s="185">
        <f t="shared" si="28"/>
        <v>0</v>
      </c>
      <c r="BJ176" s="17" t="s">
        <v>80</v>
      </c>
      <c r="BK176" s="185">
        <f t="shared" si="29"/>
        <v>0</v>
      </c>
      <c r="BL176" s="17" t="s">
        <v>137</v>
      </c>
      <c r="BM176" s="184" t="s">
        <v>460</v>
      </c>
    </row>
    <row r="177" spans="1:65" s="2" customFormat="1" ht="16.5" customHeight="1">
      <c r="A177" s="34"/>
      <c r="B177" s="35"/>
      <c r="C177" s="173" t="s">
        <v>461</v>
      </c>
      <c r="D177" s="173" t="s">
        <v>122</v>
      </c>
      <c r="E177" s="174" t="s">
        <v>462</v>
      </c>
      <c r="F177" s="175" t="s">
        <v>463</v>
      </c>
      <c r="G177" s="176" t="s">
        <v>136</v>
      </c>
      <c r="H177" s="177">
        <v>4</v>
      </c>
      <c r="I177" s="178"/>
      <c r="J177" s="179">
        <f t="shared" si="20"/>
        <v>0</v>
      </c>
      <c r="K177" s="175" t="s">
        <v>126</v>
      </c>
      <c r="L177" s="39"/>
      <c r="M177" s="180" t="s">
        <v>21</v>
      </c>
      <c r="N177" s="181" t="s">
        <v>43</v>
      </c>
      <c r="O177" s="64"/>
      <c r="P177" s="182">
        <f t="shared" si="21"/>
        <v>0</v>
      </c>
      <c r="Q177" s="182">
        <v>0</v>
      </c>
      <c r="R177" s="182">
        <f t="shared" si="22"/>
        <v>0</v>
      </c>
      <c r="S177" s="182">
        <v>0</v>
      </c>
      <c r="T177" s="183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127</v>
      </c>
      <c r="AT177" s="184" t="s">
        <v>122</v>
      </c>
      <c r="AU177" s="184" t="s">
        <v>82</v>
      </c>
      <c r="AY177" s="17" t="s">
        <v>119</v>
      </c>
      <c r="BE177" s="185">
        <f t="shared" si="24"/>
        <v>0</v>
      </c>
      <c r="BF177" s="185">
        <f t="shared" si="25"/>
        <v>0</v>
      </c>
      <c r="BG177" s="185">
        <f t="shared" si="26"/>
        <v>0</v>
      </c>
      <c r="BH177" s="185">
        <f t="shared" si="27"/>
        <v>0</v>
      </c>
      <c r="BI177" s="185">
        <f t="shared" si="28"/>
        <v>0</v>
      </c>
      <c r="BJ177" s="17" t="s">
        <v>80</v>
      </c>
      <c r="BK177" s="185">
        <f t="shared" si="29"/>
        <v>0</v>
      </c>
      <c r="BL177" s="17" t="s">
        <v>127</v>
      </c>
      <c r="BM177" s="184" t="s">
        <v>464</v>
      </c>
    </row>
    <row r="178" spans="1:65" s="2" customFormat="1" ht="24.2" customHeight="1">
      <c r="A178" s="34"/>
      <c r="B178" s="35"/>
      <c r="C178" s="173" t="s">
        <v>465</v>
      </c>
      <c r="D178" s="173" t="s">
        <v>122</v>
      </c>
      <c r="E178" s="174" t="s">
        <v>466</v>
      </c>
      <c r="F178" s="175" t="s">
        <v>467</v>
      </c>
      <c r="G178" s="176" t="s">
        <v>136</v>
      </c>
      <c r="H178" s="177">
        <v>1</v>
      </c>
      <c r="I178" s="178"/>
      <c r="J178" s="179">
        <f t="shared" si="20"/>
        <v>0</v>
      </c>
      <c r="K178" s="175" t="s">
        <v>126</v>
      </c>
      <c r="L178" s="39"/>
      <c r="M178" s="180" t="s">
        <v>21</v>
      </c>
      <c r="N178" s="181" t="s">
        <v>43</v>
      </c>
      <c r="O178" s="64"/>
      <c r="P178" s="182">
        <f t="shared" si="21"/>
        <v>0</v>
      </c>
      <c r="Q178" s="182">
        <v>0</v>
      </c>
      <c r="R178" s="182">
        <f t="shared" si="22"/>
        <v>0</v>
      </c>
      <c r="S178" s="182">
        <v>0</v>
      </c>
      <c r="T178" s="183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127</v>
      </c>
      <c r="AT178" s="184" t="s">
        <v>122</v>
      </c>
      <c r="AU178" s="184" t="s">
        <v>82</v>
      </c>
      <c r="AY178" s="17" t="s">
        <v>119</v>
      </c>
      <c r="BE178" s="185">
        <f t="shared" si="24"/>
        <v>0</v>
      </c>
      <c r="BF178" s="185">
        <f t="shared" si="25"/>
        <v>0</v>
      </c>
      <c r="BG178" s="185">
        <f t="shared" si="26"/>
        <v>0</v>
      </c>
      <c r="BH178" s="185">
        <f t="shared" si="27"/>
        <v>0</v>
      </c>
      <c r="BI178" s="185">
        <f t="shared" si="28"/>
        <v>0</v>
      </c>
      <c r="BJ178" s="17" t="s">
        <v>80</v>
      </c>
      <c r="BK178" s="185">
        <f t="shared" si="29"/>
        <v>0</v>
      </c>
      <c r="BL178" s="17" t="s">
        <v>127</v>
      </c>
      <c r="BM178" s="184" t="s">
        <v>468</v>
      </c>
    </row>
    <row r="179" spans="1:65" s="2" customFormat="1" ht="66.75" customHeight="1">
      <c r="A179" s="34"/>
      <c r="B179" s="35"/>
      <c r="C179" s="173" t="s">
        <v>469</v>
      </c>
      <c r="D179" s="173" t="s">
        <v>122</v>
      </c>
      <c r="E179" s="174" t="s">
        <v>470</v>
      </c>
      <c r="F179" s="175" t="s">
        <v>471</v>
      </c>
      <c r="G179" s="176" t="s">
        <v>136</v>
      </c>
      <c r="H179" s="177">
        <v>1</v>
      </c>
      <c r="I179" s="178"/>
      <c r="J179" s="179">
        <f t="shared" si="20"/>
        <v>0</v>
      </c>
      <c r="K179" s="175" t="s">
        <v>126</v>
      </c>
      <c r="L179" s="39"/>
      <c r="M179" s="180" t="s">
        <v>21</v>
      </c>
      <c r="N179" s="181" t="s">
        <v>43</v>
      </c>
      <c r="O179" s="64"/>
      <c r="P179" s="182">
        <f t="shared" si="21"/>
        <v>0</v>
      </c>
      <c r="Q179" s="182">
        <v>0</v>
      </c>
      <c r="R179" s="182">
        <f t="shared" si="22"/>
        <v>0</v>
      </c>
      <c r="S179" s="182">
        <v>0</v>
      </c>
      <c r="T179" s="183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127</v>
      </c>
      <c r="AT179" s="184" t="s">
        <v>122</v>
      </c>
      <c r="AU179" s="184" t="s">
        <v>82</v>
      </c>
      <c r="AY179" s="17" t="s">
        <v>119</v>
      </c>
      <c r="BE179" s="185">
        <f t="shared" si="24"/>
        <v>0</v>
      </c>
      <c r="BF179" s="185">
        <f t="shared" si="25"/>
        <v>0</v>
      </c>
      <c r="BG179" s="185">
        <f t="shared" si="26"/>
        <v>0</v>
      </c>
      <c r="BH179" s="185">
        <f t="shared" si="27"/>
        <v>0</v>
      </c>
      <c r="BI179" s="185">
        <f t="shared" si="28"/>
        <v>0</v>
      </c>
      <c r="BJ179" s="17" t="s">
        <v>80</v>
      </c>
      <c r="BK179" s="185">
        <f t="shared" si="29"/>
        <v>0</v>
      </c>
      <c r="BL179" s="17" t="s">
        <v>127</v>
      </c>
      <c r="BM179" s="184" t="s">
        <v>472</v>
      </c>
    </row>
    <row r="180" spans="1:65" s="2" customFormat="1" ht="16.5" customHeight="1">
      <c r="A180" s="34"/>
      <c r="B180" s="35"/>
      <c r="C180" s="209" t="s">
        <v>473</v>
      </c>
      <c r="D180" s="209" t="s">
        <v>133</v>
      </c>
      <c r="E180" s="210" t="s">
        <v>474</v>
      </c>
      <c r="F180" s="211" t="s">
        <v>475</v>
      </c>
      <c r="G180" s="212" t="s">
        <v>136</v>
      </c>
      <c r="H180" s="213">
        <v>1</v>
      </c>
      <c r="I180" s="214"/>
      <c r="J180" s="215">
        <f t="shared" si="20"/>
        <v>0</v>
      </c>
      <c r="K180" s="211" t="s">
        <v>126</v>
      </c>
      <c r="L180" s="216"/>
      <c r="M180" s="217" t="s">
        <v>21</v>
      </c>
      <c r="N180" s="218" t="s">
        <v>43</v>
      </c>
      <c r="O180" s="64"/>
      <c r="P180" s="182">
        <f t="shared" si="21"/>
        <v>0</v>
      </c>
      <c r="Q180" s="182">
        <v>0</v>
      </c>
      <c r="R180" s="182">
        <f t="shared" si="22"/>
        <v>0</v>
      </c>
      <c r="S180" s="182">
        <v>0</v>
      </c>
      <c r="T180" s="183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137</v>
      </c>
      <c r="AT180" s="184" t="s">
        <v>133</v>
      </c>
      <c r="AU180" s="184" t="s">
        <v>82</v>
      </c>
      <c r="AY180" s="17" t="s">
        <v>119</v>
      </c>
      <c r="BE180" s="185">
        <f t="shared" si="24"/>
        <v>0</v>
      </c>
      <c r="BF180" s="185">
        <f t="shared" si="25"/>
        <v>0</v>
      </c>
      <c r="BG180" s="185">
        <f t="shared" si="26"/>
        <v>0</v>
      </c>
      <c r="BH180" s="185">
        <f t="shared" si="27"/>
        <v>0</v>
      </c>
      <c r="BI180" s="185">
        <f t="shared" si="28"/>
        <v>0</v>
      </c>
      <c r="BJ180" s="17" t="s">
        <v>80</v>
      </c>
      <c r="BK180" s="185">
        <f t="shared" si="29"/>
        <v>0</v>
      </c>
      <c r="BL180" s="17" t="s">
        <v>137</v>
      </c>
      <c r="BM180" s="184" t="s">
        <v>476</v>
      </c>
    </row>
    <row r="181" spans="1:65" s="2" customFormat="1" ht="16.5" customHeight="1">
      <c r="A181" s="34"/>
      <c r="B181" s="35"/>
      <c r="C181" s="173" t="s">
        <v>477</v>
      </c>
      <c r="D181" s="173" t="s">
        <v>122</v>
      </c>
      <c r="E181" s="174" t="s">
        <v>478</v>
      </c>
      <c r="F181" s="175" t="s">
        <v>479</v>
      </c>
      <c r="G181" s="176" t="s">
        <v>136</v>
      </c>
      <c r="H181" s="177">
        <v>1</v>
      </c>
      <c r="I181" s="178"/>
      <c r="J181" s="179">
        <f t="shared" si="20"/>
        <v>0</v>
      </c>
      <c r="K181" s="175" t="s">
        <v>126</v>
      </c>
      <c r="L181" s="39"/>
      <c r="M181" s="180" t="s">
        <v>21</v>
      </c>
      <c r="N181" s="181" t="s">
        <v>43</v>
      </c>
      <c r="O181" s="64"/>
      <c r="P181" s="182">
        <f t="shared" si="21"/>
        <v>0</v>
      </c>
      <c r="Q181" s="182">
        <v>0</v>
      </c>
      <c r="R181" s="182">
        <f t="shared" si="22"/>
        <v>0</v>
      </c>
      <c r="S181" s="182">
        <v>0</v>
      </c>
      <c r="T181" s="183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127</v>
      </c>
      <c r="AT181" s="184" t="s">
        <v>122</v>
      </c>
      <c r="AU181" s="184" t="s">
        <v>82</v>
      </c>
      <c r="AY181" s="17" t="s">
        <v>119</v>
      </c>
      <c r="BE181" s="185">
        <f t="shared" si="24"/>
        <v>0</v>
      </c>
      <c r="BF181" s="185">
        <f t="shared" si="25"/>
        <v>0</v>
      </c>
      <c r="BG181" s="185">
        <f t="shared" si="26"/>
        <v>0</v>
      </c>
      <c r="BH181" s="185">
        <f t="shared" si="27"/>
        <v>0</v>
      </c>
      <c r="BI181" s="185">
        <f t="shared" si="28"/>
        <v>0</v>
      </c>
      <c r="BJ181" s="17" t="s">
        <v>80</v>
      </c>
      <c r="BK181" s="185">
        <f t="shared" si="29"/>
        <v>0</v>
      </c>
      <c r="BL181" s="17" t="s">
        <v>127</v>
      </c>
      <c r="BM181" s="184" t="s">
        <v>480</v>
      </c>
    </row>
    <row r="182" spans="1:65" s="2" customFormat="1" ht="44.25" customHeight="1">
      <c r="A182" s="34"/>
      <c r="B182" s="35"/>
      <c r="C182" s="173" t="s">
        <v>481</v>
      </c>
      <c r="D182" s="173" t="s">
        <v>122</v>
      </c>
      <c r="E182" s="174" t="s">
        <v>482</v>
      </c>
      <c r="F182" s="175" t="s">
        <v>483</v>
      </c>
      <c r="G182" s="176" t="s">
        <v>136</v>
      </c>
      <c r="H182" s="177">
        <v>1</v>
      </c>
      <c r="I182" s="178"/>
      <c r="J182" s="179">
        <f t="shared" si="20"/>
        <v>0</v>
      </c>
      <c r="K182" s="175" t="s">
        <v>126</v>
      </c>
      <c r="L182" s="39"/>
      <c r="M182" s="180" t="s">
        <v>21</v>
      </c>
      <c r="N182" s="181" t="s">
        <v>43</v>
      </c>
      <c r="O182" s="64"/>
      <c r="P182" s="182">
        <f t="shared" si="21"/>
        <v>0</v>
      </c>
      <c r="Q182" s="182">
        <v>0</v>
      </c>
      <c r="R182" s="182">
        <f t="shared" si="22"/>
        <v>0</v>
      </c>
      <c r="S182" s="182">
        <v>0</v>
      </c>
      <c r="T182" s="183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127</v>
      </c>
      <c r="AT182" s="184" t="s">
        <v>122</v>
      </c>
      <c r="AU182" s="184" t="s">
        <v>82</v>
      </c>
      <c r="AY182" s="17" t="s">
        <v>119</v>
      </c>
      <c r="BE182" s="185">
        <f t="shared" si="24"/>
        <v>0</v>
      </c>
      <c r="BF182" s="185">
        <f t="shared" si="25"/>
        <v>0</v>
      </c>
      <c r="BG182" s="185">
        <f t="shared" si="26"/>
        <v>0</v>
      </c>
      <c r="BH182" s="185">
        <f t="shared" si="27"/>
        <v>0</v>
      </c>
      <c r="BI182" s="185">
        <f t="shared" si="28"/>
        <v>0</v>
      </c>
      <c r="BJ182" s="17" t="s">
        <v>80</v>
      </c>
      <c r="BK182" s="185">
        <f t="shared" si="29"/>
        <v>0</v>
      </c>
      <c r="BL182" s="17" t="s">
        <v>127</v>
      </c>
      <c r="BM182" s="184" t="s">
        <v>484</v>
      </c>
    </row>
    <row r="183" spans="1:65" s="2" customFormat="1" ht="90" customHeight="1">
      <c r="A183" s="34"/>
      <c r="B183" s="35"/>
      <c r="C183" s="173" t="s">
        <v>485</v>
      </c>
      <c r="D183" s="173" t="s">
        <v>122</v>
      </c>
      <c r="E183" s="174" t="s">
        <v>486</v>
      </c>
      <c r="F183" s="175" t="s">
        <v>487</v>
      </c>
      <c r="G183" s="176" t="s">
        <v>136</v>
      </c>
      <c r="H183" s="177">
        <v>1</v>
      </c>
      <c r="I183" s="178"/>
      <c r="J183" s="179">
        <f t="shared" si="20"/>
        <v>0</v>
      </c>
      <c r="K183" s="175" t="s">
        <v>126</v>
      </c>
      <c r="L183" s="39"/>
      <c r="M183" s="180" t="s">
        <v>21</v>
      </c>
      <c r="N183" s="181" t="s">
        <v>43</v>
      </c>
      <c r="O183" s="64"/>
      <c r="P183" s="182">
        <f t="shared" si="21"/>
        <v>0</v>
      </c>
      <c r="Q183" s="182">
        <v>0</v>
      </c>
      <c r="R183" s="182">
        <f t="shared" si="22"/>
        <v>0</v>
      </c>
      <c r="S183" s="182">
        <v>0</v>
      </c>
      <c r="T183" s="183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127</v>
      </c>
      <c r="AT183" s="184" t="s">
        <v>122</v>
      </c>
      <c r="AU183" s="184" t="s">
        <v>82</v>
      </c>
      <c r="AY183" s="17" t="s">
        <v>119</v>
      </c>
      <c r="BE183" s="185">
        <f t="shared" si="24"/>
        <v>0</v>
      </c>
      <c r="BF183" s="185">
        <f t="shared" si="25"/>
        <v>0</v>
      </c>
      <c r="BG183" s="185">
        <f t="shared" si="26"/>
        <v>0</v>
      </c>
      <c r="BH183" s="185">
        <f t="shared" si="27"/>
        <v>0</v>
      </c>
      <c r="BI183" s="185">
        <f t="shared" si="28"/>
        <v>0</v>
      </c>
      <c r="BJ183" s="17" t="s">
        <v>80</v>
      </c>
      <c r="BK183" s="185">
        <f t="shared" si="29"/>
        <v>0</v>
      </c>
      <c r="BL183" s="17" t="s">
        <v>127</v>
      </c>
      <c r="BM183" s="184" t="s">
        <v>488</v>
      </c>
    </row>
    <row r="184" spans="1:65" s="2" customFormat="1" ht="37.9" customHeight="1">
      <c r="A184" s="34"/>
      <c r="B184" s="35"/>
      <c r="C184" s="209" t="s">
        <v>489</v>
      </c>
      <c r="D184" s="209" t="s">
        <v>133</v>
      </c>
      <c r="E184" s="210" t="s">
        <v>490</v>
      </c>
      <c r="F184" s="211" t="s">
        <v>491</v>
      </c>
      <c r="G184" s="212" t="s">
        <v>136</v>
      </c>
      <c r="H184" s="213">
        <v>1</v>
      </c>
      <c r="I184" s="214"/>
      <c r="J184" s="215">
        <f t="shared" si="20"/>
        <v>0</v>
      </c>
      <c r="K184" s="211" t="s">
        <v>126</v>
      </c>
      <c r="L184" s="216"/>
      <c r="M184" s="217" t="s">
        <v>21</v>
      </c>
      <c r="N184" s="218" t="s">
        <v>43</v>
      </c>
      <c r="O184" s="64"/>
      <c r="P184" s="182">
        <f t="shared" si="21"/>
        <v>0</v>
      </c>
      <c r="Q184" s="182">
        <v>0</v>
      </c>
      <c r="R184" s="182">
        <f t="shared" si="22"/>
        <v>0</v>
      </c>
      <c r="S184" s="182">
        <v>0</v>
      </c>
      <c r="T184" s="183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137</v>
      </c>
      <c r="AT184" s="184" t="s">
        <v>133</v>
      </c>
      <c r="AU184" s="184" t="s">
        <v>82</v>
      </c>
      <c r="AY184" s="17" t="s">
        <v>119</v>
      </c>
      <c r="BE184" s="185">
        <f t="shared" si="24"/>
        <v>0</v>
      </c>
      <c r="BF184" s="185">
        <f t="shared" si="25"/>
        <v>0</v>
      </c>
      <c r="BG184" s="185">
        <f t="shared" si="26"/>
        <v>0</v>
      </c>
      <c r="BH184" s="185">
        <f t="shared" si="27"/>
        <v>0</v>
      </c>
      <c r="BI184" s="185">
        <f t="shared" si="28"/>
        <v>0</v>
      </c>
      <c r="BJ184" s="17" t="s">
        <v>80</v>
      </c>
      <c r="BK184" s="185">
        <f t="shared" si="29"/>
        <v>0</v>
      </c>
      <c r="BL184" s="17" t="s">
        <v>137</v>
      </c>
      <c r="BM184" s="184" t="s">
        <v>492</v>
      </c>
    </row>
    <row r="185" spans="1:65" s="2" customFormat="1" ht="37.9" customHeight="1">
      <c r="A185" s="34"/>
      <c r="B185" s="35"/>
      <c r="C185" s="209" t="s">
        <v>493</v>
      </c>
      <c r="D185" s="209" t="s">
        <v>133</v>
      </c>
      <c r="E185" s="210" t="s">
        <v>494</v>
      </c>
      <c r="F185" s="211" t="s">
        <v>495</v>
      </c>
      <c r="G185" s="212" t="s">
        <v>136</v>
      </c>
      <c r="H185" s="213">
        <v>1</v>
      </c>
      <c r="I185" s="214"/>
      <c r="J185" s="215">
        <f t="shared" si="20"/>
        <v>0</v>
      </c>
      <c r="K185" s="211" t="s">
        <v>126</v>
      </c>
      <c r="L185" s="216"/>
      <c r="M185" s="217" t="s">
        <v>21</v>
      </c>
      <c r="N185" s="218" t="s">
        <v>43</v>
      </c>
      <c r="O185" s="64"/>
      <c r="P185" s="182">
        <f t="shared" si="21"/>
        <v>0</v>
      </c>
      <c r="Q185" s="182">
        <v>0</v>
      </c>
      <c r="R185" s="182">
        <f t="shared" si="22"/>
        <v>0</v>
      </c>
      <c r="S185" s="182">
        <v>0</v>
      </c>
      <c r="T185" s="183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137</v>
      </c>
      <c r="AT185" s="184" t="s">
        <v>133</v>
      </c>
      <c r="AU185" s="184" t="s">
        <v>82</v>
      </c>
      <c r="AY185" s="17" t="s">
        <v>119</v>
      </c>
      <c r="BE185" s="185">
        <f t="shared" si="24"/>
        <v>0</v>
      </c>
      <c r="BF185" s="185">
        <f t="shared" si="25"/>
        <v>0</v>
      </c>
      <c r="BG185" s="185">
        <f t="shared" si="26"/>
        <v>0</v>
      </c>
      <c r="BH185" s="185">
        <f t="shared" si="27"/>
        <v>0</v>
      </c>
      <c r="BI185" s="185">
        <f t="shared" si="28"/>
        <v>0</v>
      </c>
      <c r="BJ185" s="17" t="s">
        <v>80</v>
      </c>
      <c r="BK185" s="185">
        <f t="shared" si="29"/>
        <v>0</v>
      </c>
      <c r="BL185" s="17" t="s">
        <v>137</v>
      </c>
      <c r="BM185" s="184" t="s">
        <v>496</v>
      </c>
    </row>
    <row r="186" spans="1:65" s="12" customFormat="1" ht="22.9" customHeight="1">
      <c r="B186" s="157"/>
      <c r="C186" s="158"/>
      <c r="D186" s="159" t="s">
        <v>71</v>
      </c>
      <c r="E186" s="171" t="s">
        <v>497</v>
      </c>
      <c r="F186" s="171" t="s">
        <v>498</v>
      </c>
      <c r="G186" s="158"/>
      <c r="H186" s="158"/>
      <c r="I186" s="161"/>
      <c r="J186" s="172">
        <f>BK186</f>
        <v>0</v>
      </c>
      <c r="K186" s="158"/>
      <c r="L186" s="163"/>
      <c r="M186" s="164"/>
      <c r="N186" s="165"/>
      <c r="O186" s="165"/>
      <c r="P186" s="166">
        <f>SUM(P187:P197)</f>
        <v>0</v>
      </c>
      <c r="Q186" s="165"/>
      <c r="R186" s="166">
        <f>SUM(R187:R197)</f>
        <v>0</v>
      </c>
      <c r="S186" s="165"/>
      <c r="T186" s="167">
        <f>SUM(T187:T197)</f>
        <v>0</v>
      </c>
      <c r="AR186" s="168" t="s">
        <v>127</v>
      </c>
      <c r="AT186" s="169" t="s">
        <v>71</v>
      </c>
      <c r="AU186" s="169" t="s">
        <v>80</v>
      </c>
      <c r="AY186" s="168" t="s">
        <v>119</v>
      </c>
      <c r="BK186" s="170">
        <f>SUM(BK187:BK197)</f>
        <v>0</v>
      </c>
    </row>
    <row r="187" spans="1:65" s="2" customFormat="1" ht="24.2" customHeight="1">
      <c r="A187" s="34"/>
      <c r="B187" s="35"/>
      <c r="C187" s="173" t="s">
        <v>499</v>
      </c>
      <c r="D187" s="173" t="s">
        <v>122</v>
      </c>
      <c r="E187" s="174" t="s">
        <v>500</v>
      </c>
      <c r="F187" s="175" t="s">
        <v>501</v>
      </c>
      <c r="G187" s="176" t="s">
        <v>136</v>
      </c>
      <c r="H187" s="177">
        <v>1</v>
      </c>
      <c r="I187" s="178"/>
      <c r="J187" s="179">
        <f t="shared" ref="J187:J197" si="30">ROUND(I187*H187,2)</f>
        <v>0</v>
      </c>
      <c r="K187" s="175" t="s">
        <v>126</v>
      </c>
      <c r="L187" s="39"/>
      <c r="M187" s="180" t="s">
        <v>21</v>
      </c>
      <c r="N187" s="181" t="s">
        <v>43</v>
      </c>
      <c r="O187" s="64"/>
      <c r="P187" s="182">
        <f t="shared" ref="P187:P197" si="31">O187*H187</f>
        <v>0</v>
      </c>
      <c r="Q187" s="182">
        <v>0</v>
      </c>
      <c r="R187" s="182">
        <f t="shared" ref="R187:R197" si="32">Q187*H187</f>
        <v>0</v>
      </c>
      <c r="S187" s="182">
        <v>0</v>
      </c>
      <c r="T187" s="183">
        <f t="shared" ref="T187:T197" si="33"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127</v>
      </c>
      <c r="AT187" s="184" t="s">
        <v>122</v>
      </c>
      <c r="AU187" s="184" t="s">
        <v>82</v>
      </c>
      <c r="AY187" s="17" t="s">
        <v>119</v>
      </c>
      <c r="BE187" s="185">
        <f t="shared" ref="BE187:BE197" si="34">IF(N187="základní",J187,0)</f>
        <v>0</v>
      </c>
      <c r="BF187" s="185">
        <f t="shared" ref="BF187:BF197" si="35">IF(N187="snížená",J187,0)</f>
        <v>0</v>
      </c>
      <c r="BG187" s="185">
        <f t="shared" ref="BG187:BG197" si="36">IF(N187="zákl. přenesená",J187,0)</f>
        <v>0</v>
      </c>
      <c r="BH187" s="185">
        <f t="shared" ref="BH187:BH197" si="37">IF(N187="sníž. přenesená",J187,0)</f>
        <v>0</v>
      </c>
      <c r="BI187" s="185">
        <f t="shared" ref="BI187:BI197" si="38">IF(N187="nulová",J187,0)</f>
        <v>0</v>
      </c>
      <c r="BJ187" s="17" t="s">
        <v>80</v>
      </c>
      <c r="BK187" s="185">
        <f t="shared" ref="BK187:BK197" si="39">ROUND(I187*H187,2)</f>
        <v>0</v>
      </c>
      <c r="BL187" s="17" t="s">
        <v>127</v>
      </c>
      <c r="BM187" s="184" t="s">
        <v>502</v>
      </c>
    </row>
    <row r="188" spans="1:65" s="2" customFormat="1" ht="142.15" customHeight="1">
      <c r="A188" s="34"/>
      <c r="B188" s="35"/>
      <c r="C188" s="173" t="s">
        <v>503</v>
      </c>
      <c r="D188" s="173" t="s">
        <v>122</v>
      </c>
      <c r="E188" s="174" t="s">
        <v>504</v>
      </c>
      <c r="F188" s="175" t="s">
        <v>505</v>
      </c>
      <c r="G188" s="176" t="s">
        <v>136</v>
      </c>
      <c r="H188" s="177">
        <v>4</v>
      </c>
      <c r="I188" s="178"/>
      <c r="J188" s="179">
        <f t="shared" si="30"/>
        <v>0</v>
      </c>
      <c r="K188" s="175" t="s">
        <v>126</v>
      </c>
      <c r="L188" s="39"/>
      <c r="M188" s="180" t="s">
        <v>21</v>
      </c>
      <c r="N188" s="181" t="s">
        <v>43</v>
      </c>
      <c r="O188" s="64"/>
      <c r="P188" s="182">
        <f t="shared" si="31"/>
        <v>0</v>
      </c>
      <c r="Q188" s="182">
        <v>0</v>
      </c>
      <c r="R188" s="182">
        <f t="shared" si="32"/>
        <v>0</v>
      </c>
      <c r="S188" s="182">
        <v>0</v>
      </c>
      <c r="T188" s="183">
        <f t="shared" si="3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127</v>
      </c>
      <c r="AT188" s="184" t="s">
        <v>122</v>
      </c>
      <c r="AU188" s="184" t="s">
        <v>82</v>
      </c>
      <c r="AY188" s="17" t="s">
        <v>119</v>
      </c>
      <c r="BE188" s="185">
        <f t="shared" si="34"/>
        <v>0</v>
      </c>
      <c r="BF188" s="185">
        <f t="shared" si="35"/>
        <v>0</v>
      </c>
      <c r="BG188" s="185">
        <f t="shared" si="36"/>
        <v>0</v>
      </c>
      <c r="BH188" s="185">
        <f t="shared" si="37"/>
        <v>0</v>
      </c>
      <c r="BI188" s="185">
        <f t="shared" si="38"/>
        <v>0</v>
      </c>
      <c r="BJ188" s="17" t="s">
        <v>80</v>
      </c>
      <c r="BK188" s="185">
        <f t="shared" si="39"/>
        <v>0</v>
      </c>
      <c r="BL188" s="17" t="s">
        <v>127</v>
      </c>
      <c r="BM188" s="184" t="s">
        <v>506</v>
      </c>
    </row>
    <row r="189" spans="1:65" s="2" customFormat="1" ht="78" customHeight="1">
      <c r="A189" s="34"/>
      <c r="B189" s="35"/>
      <c r="C189" s="173" t="s">
        <v>507</v>
      </c>
      <c r="D189" s="173" t="s">
        <v>122</v>
      </c>
      <c r="E189" s="174" t="s">
        <v>508</v>
      </c>
      <c r="F189" s="175" t="s">
        <v>509</v>
      </c>
      <c r="G189" s="176" t="s">
        <v>136</v>
      </c>
      <c r="H189" s="177">
        <v>1</v>
      </c>
      <c r="I189" s="178"/>
      <c r="J189" s="179">
        <f t="shared" si="30"/>
        <v>0</v>
      </c>
      <c r="K189" s="175" t="s">
        <v>126</v>
      </c>
      <c r="L189" s="39"/>
      <c r="M189" s="180" t="s">
        <v>21</v>
      </c>
      <c r="N189" s="181" t="s">
        <v>43</v>
      </c>
      <c r="O189" s="64"/>
      <c r="P189" s="182">
        <f t="shared" si="31"/>
        <v>0</v>
      </c>
      <c r="Q189" s="182">
        <v>0</v>
      </c>
      <c r="R189" s="182">
        <f t="shared" si="32"/>
        <v>0</v>
      </c>
      <c r="S189" s="182">
        <v>0</v>
      </c>
      <c r="T189" s="183">
        <f t="shared" si="3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127</v>
      </c>
      <c r="AT189" s="184" t="s">
        <v>122</v>
      </c>
      <c r="AU189" s="184" t="s">
        <v>82</v>
      </c>
      <c r="AY189" s="17" t="s">
        <v>119</v>
      </c>
      <c r="BE189" s="185">
        <f t="shared" si="34"/>
        <v>0</v>
      </c>
      <c r="BF189" s="185">
        <f t="shared" si="35"/>
        <v>0</v>
      </c>
      <c r="BG189" s="185">
        <f t="shared" si="36"/>
        <v>0</v>
      </c>
      <c r="BH189" s="185">
        <f t="shared" si="37"/>
        <v>0</v>
      </c>
      <c r="BI189" s="185">
        <f t="shared" si="38"/>
        <v>0</v>
      </c>
      <c r="BJ189" s="17" t="s">
        <v>80</v>
      </c>
      <c r="BK189" s="185">
        <f t="shared" si="39"/>
        <v>0</v>
      </c>
      <c r="BL189" s="17" t="s">
        <v>127</v>
      </c>
      <c r="BM189" s="184" t="s">
        <v>510</v>
      </c>
    </row>
    <row r="190" spans="1:65" s="2" customFormat="1" ht="33" customHeight="1">
      <c r="A190" s="34"/>
      <c r="B190" s="35"/>
      <c r="C190" s="173" t="s">
        <v>511</v>
      </c>
      <c r="D190" s="173" t="s">
        <v>122</v>
      </c>
      <c r="E190" s="174" t="s">
        <v>512</v>
      </c>
      <c r="F190" s="175" t="s">
        <v>513</v>
      </c>
      <c r="G190" s="176" t="s">
        <v>136</v>
      </c>
      <c r="H190" s="177">
        <v>1</v>
      </c>
      <c r="I190" s="178"/>
      <c r="J190" s="179">
        <f t="shared" si="30"/>
        <v>0</v>
      </c>
      <c r="K190" s="175" t="s">
        <v>126</v>
      </c>
      <c r="L190" s="39"/>
      <c r="M190" s="180" t="s">
        <v>21</v>
      </c>
      <c r="N190" s="181" t="s">
        <v>43</v>
      </c>
      <c r="O190" s="64"/>
      <c r="P190" s="182">
        <f t="shared" si="31"/>
        <v>0</v>
      </c>
      <c r="Q190" s="182">
        <v>0</v>
      </c>
      <c r="R190" s="182">
        <f t="shared" si="32"/>
        <v>0</v>
      </c>
      <c r="S190" s="182">
        <v>0</v>
      </c>
      <c r="T190" s="183">
        <f t="shared" si="3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127</v>
      </c>
      <c r="AT190" s="184" t="s">
        <v>122</v>
      </c>
      <c r="AU190" s="184" t="s">
        <v>82</v>
      </c>
      <c r="AY190" s="17" t="s">
        <v>119</v>
      </c>
      <c r="BE190" s="185">
        <f t="shared" si="34"/>
        <v>0</v>
      </c>
      <c r="BF190" s="185">
        <f t="shared" si="35"/>
        <v>0</v>
      </c>
      <c r="BG190" s="185">
        <f t="shared" si="36"/>
        <v>0</v>
      </c>
      <c r="BH190" s="185">
        <f t="shared" si="37"/>
        <v>0</v>
      </c>
      <c r="BI190" s="185">
        <f t="shared" si="38"/>
        <v>0</v>
      </c>
      <c r="BJ190" s="17" t="s">
        <v>80</v>
      </c>
      <c r="BK190" s="185">
        <f t="shared" si="39"/>
        <v>0</v>
      </c>
      <c r="BL190" s="17" t="s">
        <v>127</v>
      </c>
      <c r="BM190" s="184" t="s">
        <v>514</v>
      </c>
    </row>
    <row r="191" spans="1:65" s="2" customFormat="1" ht="44.25" customHeight="1">
      <c r="A191" s="34"/>
      <c r="B191" s="35"/>
      <c r="C191" s="173" t="s">
        <v>515</v>
      </c>
      <c r="D191" s="173" t="s">
        <v>122</v>
      </c>
      <c r="E191" s="174" t="s">
        <v>516</v>
      </c>
      <c r="F191" s="175" t="s">
        <v>517</v>
      </c>
      <c r="G191" s="176" t="s">
        <v>136</v>
      </c>
      <c r="H191" s="177">
        <v>4</v>
      </c>
      <c r="I191" s="178"/>
      <c r="J191" s="179">
        <f t="shared" si="30"/>
        <v>0</v>
      </c>
      <c r="K191" s="175" t="s">
        <v>126</v>
      </c>
      <c r="L191" s="39"/>
      <c r="M191" s="180" t="s">
        <v>21</v>
      </c>
      <c r="N191" s="181" t="s">
        <v>43</v>
      </c>
      <c r="O191" s="64"/>
      <c r="P191" s="182">
        <f t="shared" si="31"/>
        <v>0</v>
      </c>
      <c r="Q191" s="182">
        <v>0</v>
      </c>
      <c r="R191" s="182">
        <f t="shared" si="32"/>
        <v>0</v>
      </c>
      <c r="S191" s="182">
        <v>0</v>
      </c>
      <c r="T191" s="183">
        <f t="shared" si="3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127</v>
      </c>
      <c r="AT191" s="184" t="s">
        <v>122</v>
      </c>
      <c r="AU191" s="184" t="s">
        <v>82</v>
      </c>
      <c r="AY191" s="17" t="s">
        <v>119</v>
      </c>
      <c r="BE191" s="185">
        <f t="shared" si="34"/>
        <v>0</v>
      </c>
      <c r="BF191" s="185">
        <f t="shared" si="35"/>
        <v>0</v>
      </c>
      <c r="BG191" s="185">
        <f t="shared" si="36"/>
        <v>0</v>
      </c>
      <c r="BH191" s="185">
        <f t="shared" si="37"/>
        <v>0</v>
      </c>
      <c r="BI191" s="185">
        <f t="shared" si="38"/>
        <v>0</v>
      </c>
      <c r="BJ191" s="17" t="s">
        <v>80</v>
      </c>
      <c r="BK191" s="185">
        <f t="shared" si="39"/>
        <v>0</v>
      </c>
      <c r="BL191" s="17" t="s">
        <v>127</v>
      </c>
      <c r="BM191" s="184" t="s">
        <v>518</v>
      </c>
    </row>
    <row r="192" spans="1:65" s="2" customFormat="1" ht="55.5" customHeight="1">
      <c r="A192" s="34"/>
      <c r="B192" s="35"/>
      <c r="C192" s="173" t="s">
        <v>519</v>
      </c>
      <c r="D192" s="173" t="s">
        <v>122</v>
      </c>
      <c r="E192" s="174" t="s">
        <v>520</v>
      </c>
      <c r="F192" s="175" t="s">
        <v>521</v>
      </c>
      <c r="G192" s="176" t="s">
        <v>136</v>
      </c>
      <c r="H192" s="177">
        <v>1</v>
      </c>
      <c r="I192" s="178"/>
      <c r="J192" s="179">
        <f t="shared" si="30"/>
        <v>0</v>
      </c>
      <c r="K192" s="175" t="s">
        <v>126</v>
      </c>
      <c r="L192" s="39"/>
      <c r="M192" s="180" t="s">
        <v>21</v>
      </c>
      <c r="N192" s="181" t="s">
        <v>43</v>
      </c>
      <c r="O192" s="64"/>
      <c r="P192" s="182">
        <f t="shared" si="31"/>
        <v>0</v>
      </c>
      <c r="Q192" s="182">
        <v>0</v>
      </c>
      <c r="R192" s="182">
        <f t="shared" si="32"/>
        <v>0</v>
      </c>
      <c r="S192" s="182">
        <v>0</v>
      </c>
      <c r="T192" s="183">
        <f t="shared" si="3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127</v>
      </c>
      <c r="AT192" s="184" t="s">
        <v>122</v>
      </c>
      <c r="AU192" s="184" t="s">
        <v>82</v>
      </c>
      <c r="AY192" s="17" t="s">
        <v>119</v>
      </c>
      <c r="BE192" s="185">
        <f t="shared" si="34"/>
        <v>0</v>
      </c>
      <c r="BF192" s="185">
        <f t="shared" si="35"/>
        <v>0</v>
      </c>
      <c r="BG192" s="185">
        <f t="shared" si="36"/>
        <v>0</v>
      </c>
      <c r="BH192" s="185">
        <f t="shared" si="37"/>
        <v>0</v>
      </c>
      <c r="BI192" s="185">
        <f t="shared" si="38"/>
        <v>0</v>
      </c>
      <c r="BJ192" s="17" t="s">
        <v>80</v>
      </c>
      <c r="BK192" s="185">
        <f t="shared" si="39"/>
        <v>0</v>
      </c>
      <c r="BL192" s="17" t="s">
        <v>127</v>
      </c>
      <c r="BM192" s="184" t="s">
        <v>522</v>
      </c>
    </row>
    <row r="193" spans="1:65" s="2" customFormat="1" ht="128.65" customHeight="1">
      <c r="A193" s="34"/>
      <c r="B193" s="35"/>
      <c r="C193" s="173" t="s">
        <v>523</v>
      </c>
      <c r="D193" s="173" t="s">
        <v>122</v>
      </c>
      <c r="E193" s="174" t="s">
        <v>524</v>
      </c>
      <c r="F193" s="175" t="s">
        <v>525</v>
      </c>
      <c r="G193" s="176" t="s">
        <v>136</v>
      </c>
      <c r="H193" s="177">
        <v>4</v>
      </c>
      <c r="I193" s="178"/>
      <c r="J193" s="179">
        <f t="shared" si="30"/>
        <v>0</v>
      </c>
      <c r="K193" s="175" t="s">
        <v>126</v>
      </c>
      <c r="L193" s="39"/>
      <c r="M193" s="180" t="s">
        <v>21</v>
      </c>
      <c r="N193" s="181" t="s">
        <v>43</v>
      </c>
      <c r="O193" s="64"/>
      <c r="P193" s="182">
        <f t="shared" si="31"/>
        <v>0</v>
      </c>
      <c r="Q193" s="182">
        <v>0</v>
      </c>
      <c r="R193" s="182">
        <f t="shared" si="32"/>
        <v>0</v>
      </c>
      <c r="S193" s="182">
        <v>0</v>
      </c>
      <c r="T193" s="183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127</v>
      </c>
      <c r="AT193" s="184" t="s">
        <v>122</v>
      </c>
      <c r="AU193" s="184" t="s">
        <v>82</v>
      </c>
      <c r="AY193" s="17" t="s">
        <v>119</v>
      </c>
      <c r="BE193" s="185">
        <f t="shared" si="34"/>
        <v>0</v>
      </c>
      <c r="BF193" s="185">
        <f t="shared" si="35"/>
        <v>0</v>
      </c>
      <c r="BG193" s="185">
        <f t="shared" si="36"/>
        <v>0</v>
      </c>
      <c r="BH193" s="185">
        <f t="shared" si="37"/>
        <v>0</v>
      </c>
      <c r="BI193" s="185">
        <f t="shared" si="38"/>
        <v>0</v>
      </c>
      <c r="BJ193" s="17" t="s">
        <v>80</v>
      </c>
      <c r="BK193" s="185">
        <f t="shared" si="39"/>
        <v>0</v>
      </c>
      <c r="BL193" s="17" t="s">
        <v>127</v>
      </c>
      <c r="BM193" s="184" t="s">
        <v>526</v>
      </c>
    </row>
    <row r="194" spans="1:65" s="2" customFormat="1" ht="142.15" customHeight="1">
      <c r="A194" s="34"/>
      <c r="B194" s="35"/>
      <c r="C194" s="173" t="s">
        <v>527</v>
      </c>
      <c r="D194" s="173" t="s">
        <v>122</v>
      </c>
      <c r="E194" s="174" t="s">
        <v>528</v>
      </c>
      <c r="F194" s="175" t="s">
        <v>529</v>
      </c>
      <c r="G194" s="176" t="s">
        <v>136</v>
      </c>
      <c r="H194" s="177">
        <v>1</v>
      </c>
      <c r="I194" s="178"/>
      <c r="J194" s="179">
        <f t="shared" si="30"/>
        <v>0</v>
      </c>
      <c r="K194" s="175" t="s">
        <v>126</v>
      </c>
      <c r="L194" s="39"/>
      <c r="M194" s="180" t="s">
        <v>21</v>
      </c>
      <c r="N194" s="181" t="s">
        <v>43</v>
      </c>
      <c r="O194" s="64"/>
      <c r="P194" s="182">
        <f t="shared" si="31"/>
        <v>0</v>
      </c>
      <c r="Q194" s="182">
        <v>0</v>
      </c>
      <c r="R194" s="182">
        <f t="shared" si="32"/>
        <v>0</v>
      </c>
      <c r="S194" s="182">
        <v>0</v>
      </c>
      <c r="T194" s="183">
        <f t="shared" si="3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127</v>
      </c>
      <c r="AT194" s="184" t="s">
        <v>122</v>
      </c>
      <c r="AU194" s="184" t="s">
        <v>82</v>
      </c>
      <c r="AY194" s="17" t="s">
        <v>119</v>
      </c>
      <c r="BE194" s="185">
        <f t="shared" si="34"/>
        <v>0</v>
      </c>
      <c r="BF194" s="185">
        <f t="shared" si="35"/>
        <v>0</v>
      </c>
      <c r="BG194" s="185">
        <f t="shared" si="36"/>
        <v>0</v>
      </c>
      <c r="BH194" s="185">
        <f t="shared" si="37"/>
        <v>0</v>
      </c>
      <c r="BI194" s="185">
        <f t="shared" si="38"/>
        <v>0</v>
      </c>
      <c r="BJ194" s="17" t="s">
        <v>80</v>
      </c>
      <c r="BK194" s="185">
        <f t="shared" si="39"/>
        <v>0</v>
      </c>
      <c r="BL194" s="17" t="s">
        <v>127</v>
      </c>
      <c r="BM194" s="184" t="s">
        <v>530</v>
      </c>
    </row>
    <row r="195" spans="1:65" s="2" customFormat="1" ht="44.25" customHeight="1">
      <c r="A195" s="34"/>
      <c r="B195" s="35"/>
      <c r="C195" s="173" t="s">
        <v>531</v>
      </c>
      <c r="D195" s="173" t="s">
        <v>122</v>
      </c>
      <c r="E195" s="174" t="s">
        <v>532</v>
      </c>
      <c r="F195" s="175" t="s">
        <v>533</v>
      </c>
      <c r="G195" s="176" t="s">
        <v>136</v>
      </c>
      <c r="H195" s="177">
        <v>1</v>
      </c>
      <c r="I195" s="178"/>
      <c r="J195" s="179">
        <f t="shared" si="30"/>
        <v>0</v>
      </c>
      <c r="K195" s="175" t="s">
        <v>126</v>
      </c>
      <c r="L195" s="39"/>
      <c r="M195" s="180" t="s">
        <v>21</v>
      </c>
      <c r="N195" s="181" t="s">
        <v>43</v>
      </c>
      <c r="O195" s="64"/>
      <c r="P195" s="182">
        <f t="shared" si="31"/>
        <v>0</v>
      </c>
      <c r="Q195" s="182">
        <v>0</v>
      </c>
      <c r="R195" s="182">
        <f t="shared" si="32"/>
        <v>0</v>
      </c>
      <c r="S195" s="182">
        <v>0</v>
      </c>
      <c r="T195" s="183">
        <f t="shared" si="3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127</v>
      </c>
      <c r="AT195" s="184" t="s">
        <v>122</v>
      </c>
      <c r="AU195" s="184" t="s">
        <v>82</v>
      </c>
      <c r="AY195" s="17" t="s">
        <v>119</v>
      </c>
      <c r="BE195" s="185">
        <f t="shared" si="34"/>
        <v>0</v>
      </c>
      <c r="BF195" s="185">
        <f t="shared" si="35"/>
        <v>0</v>
      </c>
      <c r="BG195" s="185">
        <f t="shared" si="36"/>
        <v>0</v>
      </c>
      <c r="BH195" s="185">
        <f t="shared" si="37"/>
        <v>0</v>
      </c>
      <c r="BI195" s="185">
        <f t="shared" si="38"/>
        <v>0</v>
      </c>
      <c r="BJ195" s="17" t="s">
        <v>80</v>
      </c>
      <c r="BK195" s="185">
        <f t="shared" si="39"/>
        <v>0</v>
      </c>
      <c r="BL195" s="17" t="s">
        <v>127</v>
      </c>
      <c r="BM195" s="184" t="s">
        <v>534</v>
      </c>
    </row>
    <row r="196" spans="1:65" s="2" customFormat="1" ht="49.15" customHeight="1">
      <c r="A196" s="34"/>
      <c r="B196" s="35"/>
      <c r="C196" s="173" t="s">
        <v>535</v>
      </c>
      <c r="D196" s="173" t="s">
        <v>122</v>
      </c>
      <c r="E196" s="174" t="s">
        <v>536</v>
      </c>
      <c r="F196" s="175" t="s">
        <v>537</v>
      </c>
      <c r="G196" s="176" t="s">
        <v>136</v>
      </c>
      <c r="H196" s="177">
        <v>1</v>
      </c>
      <c r="I196" s="178"/>
      <c r="J196" s="179">
        <f t="shared" si="30"/>
        <v>0</v>
      </c>
      <c r="K196" s="175" t="s">
        <v>126</v>
      </c>
      <c r="L196" s="39"/>
      <c r="M196" s="180" t="s">
        <v>21</v>
      </c>
      <c r="N196" s="181" t="s">
        <v>43</v>
      </c>
      <c r="O196" s="64"/>
      <c r="P196" s="182">
        <f t="shared" si="31"/>
        <v>0</v>
      </c>
      <c r="Q196" s="182">
        <v>0</v>
      </c>
      <c r="R196" s="182">
        <f t="shared" si="32"/>
        <v>0</v>
      </c>
      <c r="S196" s="182">
        <v>0</v>
      </c>
      <c r="T196" s="183">
        <f t="shared" si="3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127</v>
      </c>
      <c r="AT196" s="184" t="s">
        <v>122</v>
      </c>
      <c r="AU196" s="184" t="s">
        <v>82</v>
      </c>
      <c r="AY196" s="17" t="s">
        <v>119</v>
      </c>
      <c r="BE196" s="185">
        <f t="shared" si="34"/>
        <v>0</v>
      </c>
      <c r="BF196" s="185">
        <f t="shared" si="35"/>
        <v>0</v>
      </c>
      <c r="BG196" s="185">
        <f t="shared" si="36"/>
        <v>0</v>
      </c>
      <c r="BH196" s="185">
        <f t="shared" si="37"/>
        <v>0</v>
      </c>
      <c r="BI196" s="185">
        <f t="shared" si="38"/>
        <v>0</v>
      </c>
      <c r="BJ196" s="17" t="s">
        <v>80</v>
      </c>
      <c r="BK196" s="185">
        <f t="shared" si="39"/>
        <v>0</v>
      </c>
      <c r="BL196" s="17" t="s">
        <v>127</v>
      </c>
      <c r="BM196" s="184" t="s">
        <v>538</v>
      </c>
    </row>
    <row r="197" spans="1:65" s="2" customFormat="1" ht="78" customHeight="1">
      <c r="A197" s="34"/>
      <c r="B197" s="35"/>
      <c r="C197" s="173" t="s">
        <v>539</v>
      </c>
      <c r="D197" s="173" t="s">
        <v>122</v>
      </c>
      <c r="E197" s="174" t="s">
        <v>540</v>
      </c>
      <c r="F197" s="175" t="s">
        <v>541</v>
      </c>
      <c r="G197" s="176" t="s">
        <v>136</v>
      </c>
      <c r="H197" s="177">
        <v>1</v>
      </c>
      <c r="I197" s="178"/>
      <c r="J197" s="179">
        <f t="shared" si="30"/>
        <v>0</v>
      </c>
      <c r="K197" s="175" t="s">
        <v>126</v>
      </c>
      <c r="L197" s="39"/>
      <c r="M197" s="219" t="s">
        <v>21</v>
      </c>
      <c r="N197" s="220" t="s">
        <v>43</v>
      </c>
      <c r="O197" s="221"/>
      <c r="P197" s="222">
        <f t="shared" si="31"/>
        <v>0</v>
      </c>
      <c r="Q197" s="222">
        <v>0</v>
      </c>
      <c r="R197" s="222">
        <f t="shared" si="32"/>
        <v>0</v>
      </c>
      <c r="S197" s="222">
        <v>0</v>
      </c>
      <c r="T197" s="223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127</v>
      </c>
      <c r="AT197" s="184" t="s">
        <v>122</v>
      </c>
      <c r="AU197" s="184" t="s">
        <v>82</v>
      </c>
      <c r="AY197" s="17" t="s">
        <v>119</v>
      </c>
      <c r="BE197" s="185">
        <f t="shared" si="34"/>
        <v>0</v>
      </c>
      <c r="BF197" s="185">
        <f t="shared" si="35"/>
        <v>0</v>
      </c>
      <c r="BG197" s="185">
        <f t="shared" si="36"/>
        <v>0</v>
      </c>
      <c r="BH197" s="185">
        <f t="shared" si="37"/>
        <v>0</v>
      </c>
      <c r="BI197" s="185">
        <f t="shared" si="38"/>
        <v>0</v>
      </c>
      <c r="BJ197" s="17" t="s">
        <v>80</v>
      </c>
      <c r="BK197" s="185">
        <f t="shared" si="39"/>
        <v>0</v>
      </c>
      <c r="BL197" s="17" t="s">
        <v>127</v>
      </c>
      <c r="BM197" s="184" t="s">
        <v>542</v>
      </c>
    </row>
    <row r="198" spans="1:65" s="2" customFormat="1" ht="6.95" customHeight="1">
      <c r="A198" s="34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9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algorithmName="SHA-512" hashValue="7XZJ0sO5nlRFe6bh2d7mgAtIA8dRpcxIwEMPbqg5XkrOneBiO4aLpHrdXAhc2+wFsc19kDc3/u1Le/voTrde4Q==" saltValue="DI1FYfXpgSFG88a3zlCUmbY2MIQqsdRVxPP5jkd3uwbL9w2zzf0fU3wkC6nSu22Kot/OjHwmX5TPbGsC48Cgjw==" spinCount="100000" sheet="1" objects="1" scenarios="1" formatColumns="0" formatRows="0" autoFilter="0"/>
  <autoFilter ref="C85:K19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4" t="str">
        <f>'Rekapitulace zakázky'!K6</f>
        <v>Oprava PZS v km 242,742 v žst. Studénka(FINAL)</v>
      </c>
      <c r="F7" s="355"/>
      <c r="G7" s="355"/>
      <c r="H7" s="355"/>
      <c r="L7" s="20"/>
    </row>
    <row r="8" spans="1:46" s="2" customFormat="1" ht="12" customHeight="1">
      <c r="A8" s="34"/>
      <c r="B8" s="39"/>
      <c r="C8" s="34"/>
      <c r="D8" s="105" t="s">
        <v>91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6" t="s">
        <v>543</v>
      </c>
      <c r="F9" s="357"/>
      <c r="G9" s="357"/>
      <c r="H9" s="35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8" t="str">
        <f>'Rekapitulace zakázky'!E14</f>
        <v>Vyplň údaj</v>
      </c>
      <c r="F18" s="359"/>
      <c r="G18" s="359"/>
      <c r="H18" s="359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21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21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0" t="s">
        <v>21</v>
      </c>
      <c r="F27" s="360"/>
      <c r="G27" s="360"/>
      <c r="H27" s="36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ROUND(J91,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ROUND((SUM(BE91:BE150)),  2)</f>
        <v>0</v>
      </c>
      <c r="G33" s="34"/>
      <c r="H33" s="34"/>
      <c r="I33" s="118">
        <v>0.21</v>
      </c>
      <c r="J33" s="117">
        <f>ROUND(((SUM(BE91:BE150))*I33),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ROUND((SUM(BF91:BF150)),  2)</f>
        <v>0</v>
      </c>
      <c r="G34" s="34"/>
      <c r="H34" s="34"/>
      <c r="I34" s="118">
        <v>0.15</v>
      </c>
      <c r="J34" s="117">
        <f>ROUND(((SUM(BF91:BF150))*I34),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ROUND((SUM(BG91:BG150)),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ROUND((SUM(BH91:BH150)),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ROUND((SUM(BI91:BI150)),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1" t="str">
        <f>E7</f>
        <v>Oprava PZS v km 242,742 v žst. Studénka(FINAL)</v>
      </c>
      <c r="F48" s="362"/>
      <c r="G48" s="362"/>
      <c r="H48" s="362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3" t="str">
        <f>E9</f>
        <v>PS 01 - 02 - ÚRS</v>
      </c>
      <c r="F50" s="363"/>
      <c r="G50" s="363"/>
      <c r="H50" s="363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PZZ km 242,742 ŽST Studénka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Michaela Hodulová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94</v>
      </c>
      <c r="D57" s="131"/>
      <c r="E57" s="131"/>
      <c r="F57" s="131"/>
      <c r="G57" s="131"/>
      <c r="H57" s="131"/>
      <c r="I57" s="131"/>
      <c r="J57" s="132" t="s">
        <v>95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34"/>
      <c r="C60" s="135"/>
      <c r="D60" s="136" t="s">
        <v>97</v>
      </c>
      <c r="E60" s="137"/>
      <c r="F60" s="137"/>
      <c r="G60" s="137"/>
      <c r="H60" s="137"/>
      <c r="I60" s="137"/>
      <c r="J60" s="138">
        <f>J92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544</v>
      </c>
      <c r="E61" s="143"/>
      <c r="F61" s="143"/>
      <c r="G61" s="143"/>
      <c r="H61" s="143"/>
      <c r="I61" s="143"/>
      <c r="J61" s="144">
        <f>J93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545</v>
      </c>
      <c r="E62" s="143"/>
      <c r="F62" s="143"/>
      <c r="G62" s="143"/>
      <c r="H62" s="143"/>
      <c r="I62" s="143"/>
      <c r="J62" s="144">
        <f>J102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546</v>
      </c>
      <c r="E63" s="143"/>
      <c r="F63" s="143"/>
      <c r="G63" s="143"/>
      <c r="H63" s="143"/>
      <c r="I63" s="143"/>
      <c r="J63" s="144">
        <f>J115</f>
        <v>0</v>
      </c>
      <c r="K63" s="141"/>
      <c r="L63" s="145"/>
    </row>
    <row r="64" spans="1:47" s="9" customFormat="1" ht="24.95" customHeight="1">
      <c r="B64" s="134"/>
      <c r="C64" s="135"/>
      <c r="D64" s="136" t="s">
        <v>547</v>
      </c>
      <c r="E64" s="137"/>
      <c r="F64" s="137"/>
      <c r="G64" s="137"/>
      <c r="H64" s="137"/>
      <c r="I64" s="137"/>
      <c r="J64" s="138">
        <f>J118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548</v>
      </c>
      <c r="E65" s="143"/>
      <c r="F65" s="143"/>
      <c r="G65" s="143"/>
      <c r="H65" s="143"/>
      <c r="I65" s="143"/>
      <c r="J65" s="144">
        <f>J119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549</v>
      </c>
      <c r="E66" s="143"/>
      <c r="F66" s="143"/>
      <c r="G66" s="143"/>
      <c r="H66" s="143"/>
      <c r="I66" s="143"/>
      <c r="J66" s="144">
        <f>J124</f>
        <v>0</v>
      </c>
      <c r="K66" s="141"/>
      <c r="L66" s="145"/>
    </row>
    <row r="67" spans="1:31" s="9" customFormat="1" ht="24.95" customHeight="1">
      <c r="B67" s="134"/>
      <c r="C67" s="135"/>
      <c r="D67" s="136" t="s">
        <v>550</v>
      </c>
      <c r="E67" s="137"/>
      <c r="F67" s="137"/>
      <c r="G67" s="137"/>
      <c r="H67" s="137"/>
      <c r="I67" s="137"/>
      <c r="J67" s="138">
        <f>J129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551</v>
      </c>
      <c r="E68" s="143"/>
      <c r="F68" s="143"/>
      <c r="G68" s="143"/>
      <c r="H68" s="143"/>
      <c r="I68" s="143"/>
      <c r="J68" s="144">
        <f>J130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552</v>
      </c>
      <c r="E69" s="143"/>
      <c r="F69" s="143"/>
      <c r="G69" s="143"/>
      <c r="H69" s="143"/>
      <c r="I69" s="143"/>
      <c r="J69" s="144">
        <f>J135</f>
        <v>0</v>
      </c>
      <c r="K69" s="141"/>
      <c r="L69" s="145"/>
    </row>
    <row r="70" spans="1:31" s="9" customFormat="1" ht="24.95" customHeight="1">
      <c r="B70" s="134"/>
      <c r="C70" s="135"/>
      <c r="D70" s="136" t="s">
        <v>553</v>
      </c>
      <c r="E70" s="137"/>
      <c r="F70" s="137"/>
      <c r="G70" s="137"/>
      <c r="H70" s="137"/>
      <c r="I70" s="137"/>
      <c r="J70" s="138">
        <f>J143</f>
        <v>0</v>
      </c>
      <c r="K70" s="135"/>
      <c r="L70" s="139"/>
    </row>
    <row r="71" spans="1:31" s="9" customFormat="1" ht="24.95" customHeight="1">
      <c r="B71" s="134"/>
      <c r="C71" s="135"/>
      <c r="D71" s="136" t="s">
        <v>554</v>
      </c>
      <c r="E71" s="137"/>
      <c r="F71" s="137"/>
      <c r="G71" s="137"/>
      <c r="H71" s="137"/>
      <c r="I71" s="137"/>
      <c r="J71" s="138">
        <f>J148</f>
        <v>0</v>
      </c>
      <c r="K71" s="135"/>
      <c r="L71" s="139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104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61" t="str">
        <f>E7</f>
        <v>Oprava PZS v km 242,742 v žst. Studénka(FINAL)</v>
      </c>
      <c r="F81" s="362"/>
      <c r="G81" s="362"/>
      <c r="H81" s="362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91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33" t="str">
        <f>E9</f>
        <v>PS 01 - 02 - ÚRS</v>
      </c>
      <c r="F83" s="363"/>
      <c r="G83" s="363"/>
      <c r="H83" s="363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22</v>
      </c>
      <c r="D85" s="36"/>
      <c r="E85" s="36"/>
      <c r="F85" s="27" t="str">
        <f>F12</f>
        <v>PZZ km 242,742 ŽST Studénka</v>
      </c>
      <c r="G85" s="36"/>
      <c r="H85" s="36"/>
      <c r="I85" s="29" t="s">
        <v>24</v>
      </c>
      <c r="J85" s="59">
        <f>IF(J12="","",J12)</f>
        <v>0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E15</f>
        <v>Správa železnic, státní organizace</v>
      </c>
      <c r="G87" s="36"/>
      <c r="H87" s="36"/>
      <c r="I87" s="29" t="s">
        <v>31</v>
      </c>
      <c r="J87" s="32" t="str">
        <f>E21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25.7" customHeight="1">
      <c r="A88" s="34"/>
      <c r="B88" s="35"/>
      <c r="C88" s="29" t="s">
        <v>29</v>
      </c>
      <c r="D88" s="36"/>
      <c r="E88" s="36"/>
      <c r="F88" s="27" t="str">
        <f>IF(E18="","",E18)</f>
        <v>Vyplň údaj</v>
      </c>
      <c r="G88" s="36"/>
      <c r="H88" s="36"/>
      <c r="I88" s="29" t="s">
        <v>34</v>
      </c>
      <c r="J88" s="32" t="str">
        <f>E24</f>
        <v>ing. Michaela Hodulová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6"/>
      <c r="B90" s="147"/>
      <c r="C90" s="148" t="s">
        <v>105</v>
      </c>
      <c r="D90" s="149" t="s">
        <v>57</v>
      </c>
      <c r="E90" s="149" t="s">
        <v>53</v>
      </c>
      <c r="F90" s="149" t="s">
        <v>54</v>
      </c>
      <c r="G90" s="149" t="s">
        <v>106</v>
      </c>
      <c r="H90" s="149" t="s">
        <v>107</v>
      </c>
      <c r="I90" s="149" t="s">
        <v>108</v>
      </c>
      <c r="J90" s="149" t="s">
        <v>95</v>
      </c>
      <c r="K90" s="150" t="s">
        <v>109</v>
      </c>
      <c r="L90" s="151"/>
      <c r="M90" s="68" t="s">
        <v>21</v>
      </c>
      <c r="N90" s="69" t="s">
        <v>42</v>
      </c>
      <c r="O90" s="69" t="s">
        <v>110</v>
      </c>
      <c r="P90" s="69" t="s">
        <v>111</v>
      </c>
      <c r="Q90" s="69" t="s">
        <v>112</v>
      </c>
      <c r="R90" s="69" t="s">
        <v>113</v>
      </c>
      <c r="S90" s="69" t="s">
        <v>114</v>
      </c>
      <c r="T90" s="70" t="s">
        <v>115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65" s="2" customFormat="1" ht="22.9" customHeight="1">
      <c r="A91" s="34"/>
      <c r="B91" s="35"/>
      <c r="C91" s="75" t="s">
        <v>116</v>
      </c>
      <c r="D91" s="36"/>
      <c r="E91" s="36"/>
      <c r="F91" s="36"/>
      <c r="G91" s="36"/>
      <c r="H91" s="36"/>
      <c r="I91" s="36"/>
      <c r="J91" s="152">
        <f>BK91</f>
        <v>0</v>
      </c>
      <c r="K91" s="36"/>
      <c r="L91" s="39"/>
      <c r="M91" s="71"/>
      <c r="N91" s="153"/>
      <c r="O91" s="72"/>
      <c r="P91" s="154">
        <f>P92+P118+P129+P143+P148</f>
        <v>0</v>
      </c>
      <c r="Q91" s="72"/>
      <c r="R91" s="154">
        <f>R92+R118+R129+R143+R148</f>
        <v>29.5221068</v>
      </c>
      <c r="S91" s="72"/>
      <c r="T91" s="155">
        <f>T92+T118+T129+T143+T148</f>
        <v>12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71</v>
      </c>
      <c r="AU91" s="17" t="s">
        <v>96</v>
      </c>
      <c r="BK91" s="156">
        <f>BK92+BK118+BK129+BK143+BK148</f>
        <v>0</v>
      </c>
    </row>
    <row r="92" spans="1:65" s="12" customFormat="1" ht="25.9" customHeight="1">
      <c r="B92" s="157"/>
      <c r="C92" s="158"/>
      <c r="D92" s="159" t="s">
        <v>71</v>
      </c>
      <c r="E92" s="160" t="s">
        <v>117</v>
      </c>
      <c r="F92" s="160" t="s">
        <v>118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P93+P102+P115</f>
        <v>0</v>
      </c>
      <c r="Q92" s="165"/>
      <c r="R92" s="166">
        <f>R93+R102+R115</f>
        <v>28.302796799999999</v>
      </c>
      <c r="S92" s="165"/>
      <c r="T92" s="167">
        <f>T93+T102+T115</f>
        <v>12</v>
      </c>
      <c r="AR92" s="168" t="s">
        <v>80</v>
      </c>
      <c r="AT92" s="169" t="s">
        <v>71</v>
      </c>
      <c r="AU92" s="169" t="s">
        <v>72</v>
      </c>
      <c r="AY92" s="168" t="s">
        <v>119</v>
      </c>
      <c r="BK92" s="170">
        <f>BK93+BK102+BK115</f>
        <v>0</v>
      </c>
    </row>
    <row r="93" spans="1:65" s="12" customFormat="1" ht="22.9" customHeight="1">
      <c r="B93" s="157"/>
      <c r="C93" s="158"/>
      <c r="D93" s="159" t="s">
        <v>71</v>
      </c>
      <c r="E93" s="171" t="s">
        <v>80</v>
      </c>
      <c r="F93" s="171" t="s">
        <v>555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SUM(P94:P101)</f>
        <v>0</v>
      </c>
      <c r="Q93" s="165"/>
      <c r="R93" s="166">
        <f>SUM(R94:R101)</f>
        <v>2.0000000000000001E-4</v>
      </c>
      <c r="S93" s="165"/>
      <c r="T93" s="167">
        <f>SUM(T94:T101)</f>
        <v>0</v>
      </c>
      <c r="AR93" s="168" t="s">
        <v>80</v>
      </c>
      <c r="AT93" s="169" t="s">
        <v>71</v>
      </c>
      <c r="AU93" s="169" t="s">
        <v>80</v>
      </c>
      <c r="AY93" s="168" t="s">
        <v>119</v>
      </c>
      <c r="BK93" s="170">
        <f>SUM(BK94:BK101)</f>
        <v>0</v>
      </c>
    </row>
    <row r="94" spans="1:65" s="2" customFormat="1" ht="37.9" customHeight="1">
      <c r="A94" s="34"/>
      <c r="B94" s="35"/>
      <c r="C94" s="173" t="s">
        <v>80</v>
      </c>
      <c r="D94" s="173" t="s">
        <v>122</v>
      </c>
      <c r="E94" s="174" t="s">
        <v>556</v>
      </c>
      <c r="F94" s="175" t="s">
        <v>557</v>
      </c>
      <c r="G94" s="176" t="s">
        <v>558</v>
      </c>
      <c r="H94" s="177">
        <v>27</v>
      </c>
      <c r="I94" s="178"/>
      <c r="J94" s="179">
        <f>ROUND(I94*H94,2)</f>
        <v>0</v>
      </c>
      <c r="K94" s="175" t="s">
        <v>559</v>
      </c>
      <c r="L94" s="39"/>
      <c r="M94" s="180" t="s">
        <v>21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127</v>
      </c>
      <c r="AT94" s="184" t="s">
        <v>122</v>
      </c>
      <c r="AU94" s="184" t="s">
        <v>82</v>
      </c>
      <c r="AY94" s="17" t="s">
        <v>119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127</v>
      </c>
      <c r="BM94" s="184" t="s">
        <v>560</v>
      </c>
    </row>
    <row r="95" spans="1:65" s="2" customFormat="1" ht="11.25">
      <c r="A95" s="34"/>
      <c r="B95" s="35"/>
      <c r="C95" s="36"/>
      <c r="D95" s="224" t="s">
        <v>561</v>
      </c>
      <c r="E95" s="36"/>
      <c r="F95" s="225" t="s">
        <v>562</v>
      </c>
      <c r="G95" s="36"/>
      <c r="H95" s="36"/>
      <c r="I95" s="226"/>
      <c r="J95" s="36"/>
      <c r="K95" s="36"/>
      <c r="L95" s="39"/>
      <c r="M95" s="227"/>
      <c r="N95" s="22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561</v>
      </c>
      <c r="AU95" s="17" t="s">
        <v>82</v>
      </c>
    </row>
    <row r="96" spans="1:65" s="2" customFormat="1" ht="44.25" customHeight="1">
      <c r="A96" s="34"/>
      <c r="B96" s="35"/>
      <c r="C96" s="173" t="s">
        <v>82</v>
      </c>
      <c r="D96" s="173" t="s">
        <v>122</v>
      </c>
      <c r="E96" s="174" t="s">
        <v>563</v>
      </c>
      <c r="F96" s="175" t="s">
        <v>564</v>
      </c>
      <c r="G96" s="176" t="s">
        <v>558</v>
      </c>
      <c r="H96" s="177">
        <v>5</v>
      </c>
      <c r="I96" s="178"/>
      <c r="J96" s="179">
        <f>ROUND(I96*H96,2)</f>
        <v>0</v>
      </c>
      <c r="K96" s="175" t="s">
        <v>559</v>
      </c>
      <c r="L96" s="39"/>
      <c r="M96" s="180" t="s">
        <v>21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127</v>
      </c>
      <c r="AT96" s="184" t="s">
        <v>122</v>
      </c>
      <c r="AU96" s="184" t="s">
        <v>82</v>
      </c>
      <c r="AY96" s="17" t="s">
        <v>119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80</v>
      </c>
      <c r="BK96" s="185">
        <f>ROUND(I96*H96,2)</f>
        <v>0</v>
      </c>
      <c r="BL96" s="17" t="s">
        <v>127</v>
      </c>
      <c r="BM96" s="184" t="s">
        <v>565</v>
      </c>
    </row>
    <row r="97" spans="1:65" s="2" customFormat="1" ht="11.25">
      <c r="A97" s="34"/>
      <c r="B97" s="35"/>
      <c r="C97" s="36"/>
      <c r="D97" s="224" t="s">
        <v>561</v>
      </c>
      <c r="E97" s="36"/>
      <c r="F97" s="225" t="s">
        <v>566</v>
      </c>
      <c r="G97" s="36"/>
      <c r="H97" s="36"/>
      <c r="I97" s="226"/>
      <c r="J97" s="36"/>
      <c r="K97" s="36"/>
      <c r="L97" s="39"/>
      <c r="M97" s="227"/>
      <c r="N97" s="22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561</v>
      </c>
      <c r="AU97" s="17" t="s">
        <v>82</v>
      </c>
    </row>
    <row r="98" spans="1:65" s="2" customFormat="1" ht="33" customHeight="1">
      <c r="A98" s="34"/>
      <c r="B98" s="35"/>
      <c r="C98" s="173" t="s">
        <v>141</v>
      </c>
      <c r="D98" s="173" t="s">
        <v>122</v>
      </c>
      <c r="E98" s="174" t="s">
        <v>567</v>
      </c>
      <c r="F98" s="175" t="s">
        <v>568</v>
      </c>
      <c r="G98" s="176" t="s">
        <v>212</v>
      </c>
      <c r="H98" s="177">
        <v>10</v>
      </c>
      <c r="I98" s="178"/>
      <c r="J98" s="179">
        <f>ROUND(I98*H98,2)</f>
        <v>0</v>
      </c>
      <c r="K98" s="175" t="s">
        <v>559</v>
      </c>
      <c r="L98" s="39"/>
      <c r="M98" s="180" t="s">
        <v>21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127</v>
      </c>
      <c r="AT98" s="184" t="s">
        <v>122</v>
      </c>
      <c r="AU98" s="184" t="s">
        <v>82</v>
      </c>
      <c r="AY98" s="17" t="s">
        <v>119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127</v>
      </c>
      <c r="BM98" s="184" t="s">
        <v>569</v>
      </c>
    </row>
    <row r="99" spans="1:65" s="2" customFormat="1" ht="11.25">
      <c r="A99" s="34"/>
      <c r="B99" s="35"/>
      <c r="C99" s="36"/>
      <c r="D99" s="224" t="s">
        <v>561</v>
      </c>
      <c r="E99" s="36"/>
      <c r="F99" s="225" t="s">
        <v>570</v>
      </c>
      <c r="G99" s="36"/>
      <c r="H99" s="36"/>
      <c r="I99" s="226"/>
      <c r="J99" s="36"/>
      <c r="K99" s="36"/>
      <c r="L99" s="39"/>
      <c r="M99" s="227"/>
      <c r="N99" s="228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561</v>
      </c>
      <c r="AU99" s="17" t="s">
        <v>82</v>
      </c>
    </row>
    <row r="100" spans="1:65" s="2" customFormat="1" ht="44.25" customHeight="1">
      <c r="A100" s="34"/>
      <c r="B100" s="35"/>
      <c r="C100" s="173" t="s">
        <v>127</v>
      </c>
      <c r="D100" s="173" t="s">
        <v>122</v>
      </c>
      <c r="E100" s="174" t="s">
        <v>571</v>
      </c>
      <c r="F100" s="175" t="s">
        <v>572</v>
      </c>
      <c r="G100" s="176" t="s">
        <v>212</v>
      </c>
      <c r="H100" s="177">
        <v>10</v>
      </c>
      <c r="I100" s="178"/>
      <c r="J100" s="179">
        <f>ROUND(I100*H100,2)</f>
        <v>0</v>
      </c>
      <c r="K100" s="175" t="s">
        <v>559</v>
      </c>
      <c r="L100" s="39"/>
      <c r="M100" s="180" t="s">
        <v>21</v>
      </c>
      <c r="N100" s="181" t="s">
        <v>43</v>
      </c>
      <c r="O100" s="64"/>
      <c r="P100" s="182">
        <f>O100*H100</f>
        <v>0</v>
      </c>
      <c r="Q100" s="182">
        <v>2.0000000000000002E-5</v>
      </c>
      <c r="R100" s="182">
        <f>Q100*H100</f>
        <v>2.0000000000000001E-4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127</v>
      </c>
      <c r="AT100" s="184" t="s">
        <v>122</v>
      </c>
      <c r="AU100" s="184" t="s">
        <v>82</v>
      </c>
      <c r="AY100" s="17" t="s">
        <v>119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80</v>
      </c>
      <c r="BK100" s="185">
        <f>ROUND(I100*H100,2)</f>
        <v>0</v>
      </c>
      <c r="BL100" s="17" t="s">
        <v>127</v>
      </c>
      <c r="BM100" s="184" t="s">
        <v>573</v>
      </c>
    </row>
    <row r="101" spans="1:65" s="2" customFormat="1" ht="11.25">
      <c r="A101" s="34"/>
      <c r="B101" s="35"/>
      <c r="C101" s="36"/>
      <c r="D101" s="224" t="s">
        <v>561</v>
      </c>
      <c r="E101" s="36"/>
      <c r="F101" s="225" t="s">
        <v>574</v>
      </c>
      <c r="G101" s="36"/>
      <c r="H101" s="36"/>
      <c r="I101" s="226"/>
      <c r="J101" s="36"/>
      <c r="K101" s="36"/>
      <c r="L101" s="39"/>
      <c r="M101" s="227"/>
      <c r="N101" s="228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561</v>
      </c>
      <c r="AU101" s="17" t="s">
        <v>82</v>
      </c>
    </row>
    <row r="102" spans="1:65" s="12" customFormat="1" ht="22.9" customHeight="1">
      <c r="B102" s="157"/>
      <c r="C102" s="158"/>
      <c r="D102" s="159" t="s">
        <v>71</v>
      </c>
      <c r="E102" s="171" t="s">
        <v>82</v>
      </c>
      <c r="F102" s="171" t="s">
        <v>575</v>
      </c>
      <c r="G102" s="158"/>
      <c r="H102" s="158"/>
      <c r="I102" s="161"/>
      <c r="J102" s="172">
        <f>BK102</f>
        <v>0</v>
      </c>
      <c r="K102" s="158"/>
      <c r="L102" s="163"/>
      <c r="M102" s="164"/>
      <c r="N102" s="165"/>
      <c r="O102" s="165"/>
      <c r="P102" s="166">
        <f>SUM(P103:P114)</f>
        <v>0</v>
      </c>
      <c r="Q102" s="165"/>
      <c r="R102" s="166">
        <f>SUM(R103:R114)</f>
        <v>28.3025968</v>
      </c>
      <c r="S102" s="165"/>
      <c r="T102" s="167">
        <f>SUM(T103:T114)</f>
        <v>0</v>
      </c>
      <c r="AR102" s="168" t="s">
        <v>80</v>
      </c>
      <c r="AT102" s="169" t="s">
        <v>71</v>
      </c>
      <c r="AU102" s="169" t="s">
        <v>80</v>
      </c>
      <c r="AY102" s="168" t="s">
        <v>119</v>
      </c>
      <c r="BK102" s="170">
        <f>SUM(BK103:BK114)</f>
        <v>0</v>
      </c>
    </row>
    <row r="103" spans="1:65" s="2" customFormat="1" ht="37.9" customHeight="1">
      <c r="A103" s="34"/>
      <c r="B103" s="35"/>
      <c r="C103" s="173" t="s">
        <v>120</v>
      </c>
      <c r="D103" s="173" t="s">
        <v>122</v>
      </c>
      <c r="E103" s="174" t="s">
        <v>576</v>
      </c>
      <c r="F103" s="175" t="s">
        <v>577</v>
      </c>
      <c r="G103" s="176" t="s">
        <v>136</v>
      </c>
      <c r="H103" s="177">
        <v>2</v>
      </c>
      <c r="I103" s="178"/>
      <c r="J103" s="179">
        <f>ROUND(I103*H103,2)</f>
        <v>0</v>
      </c>
      <c r="K103" s="175" t="s">
        <v>559</v>
      </c>
      <c r="L103" s="39"/>
      <c r="M103" s="180" t="s">
        <v>21</v>
      </c>
      <c r="N103" s="181" t="s">
        <v>43</v>
      </c>
      <c r="O103" s="64"/>
      <c r="P103" s="182">
        <f>O103*H103</f>
        <v>0</v>
      </c>
      <c r="Q103" s="182">
        <v>8.9359999999999995E-2</v>
      </c>
      <c r="R103" s="182">
        <f>Q103*H103</f>
        <v>0.17871999999999999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127</v>
      </c>
      <c r="AT103" s="184" t="s">
        <v>122</v>
      </c>
      <c r="AU103" s="184" t="s">
        <v>82</v>
      </c>
      <c r="AY103" s="17" t="s">
        <v>119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80</v>
      </c>
      <c r="BK103" s="185">
        <f>ROUND(I103*H103,2)</f>
        <v>0</v>
      </c>
      <c r="BL103" s="17" t="s">
        <v>127</v>
      </c>
      <c r="BM103" s="184" t="s">
        <v>578</v>
      </c>
    </row>
    <row r="104" spans="1:65" s="2" customFormat="1" ht="11.25">
      <c r="A104" s="34"/>
      <c r="B104" s="35"/>
      <c r="C104" s="36"/>
      <c r="D104" s="224" t="s">
        <v>561</v>
      </c>
      <c r="E104" s="36"/>
      <c r="F104" s="225" t="s">
        <v>579</v>
      </c>
      <c r="G104" s="36"/>
      <c r="H104" s="36"/>
      <c r="I104" s="226"/>
      <c r="J104" s="36"/>
      <c r="K104" s="36"/>
      <c r="L104" s="39"/>
      <c r="M104" s="227"/>
      <c r="N104" s="228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561</v>
      </c>
      <c r="AU104" s="17" t="s">
        <v>82</v>
      </c>
    </row>
    <row r="105" spans="1:65" s="2" customFormat="1" ht="44.25" customHeight="1">
      <c r="A105" s="34"/>
      <c r="B105" s="35"/>
      <c r="C105" s="173" t="s">
        <v>151</v>
      </c>
      <c r="D105" s="173" t="s">
        <v>122</v>
      </c>
      <c r="E105" s="174" t="s">
        <v>580</v>
      </c>
      <c r="F105" s="175" t="s">
        <v>581</v>
      </c>
      <c r="G105" s="176" t="s">
        <v>212</v>
      </c>
      <c r="H105" s="177">
        <v>5</v>
      </c>
      <c r="I105" s="178"/>
      <c r="J105" s="179">
        <f>ROUND(I105*H105,2)</f>
        <v>0</v>
      </c>
      <c r="K105" s="175" t="s">
        <v>559</v>
      </c>
      <c r="L105" s="39"/>
      <c r="M105" s="180" t="s">
        <v>21</v>
      </c>
      <c r="N105" s="181" t="s">
        <v>43</v>
      </c>
      <c r="O105" s="64"/>
      <c r="P105" s="182">
        <f>O105*H105</f>
        <v>0</v>
      </c>
      <c r="Q105" s="182">
        <v>0.47326000000000001</v>
      </c>
      <c r="R105" s="182">
        <f>Q105*H105</f>
        <v>2.3662999999999998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127</v>
      </c>
      <c r="AT105" s="184" t="s">
        <v>122</v>
      </c>
      <c r="AU105" s="184" t="s">
        <v>82</v>
      </c>
      <c r="AY105" s="17" t="s">
        <v>119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80</v>
      </c>
      <c r="BK105" s="185">
        <f>ROUND(I105*H105,2)</f>
        <v>0</v>
      </c>
      <c r="BL105" s="17" t="s">
        <v>127</v>
      </c>
      <c r="BM105" s="184" t="s">
        <v>582</v>
      </c>
    </row>
    <row r="106" spans="1:65" s="2" customFormat="1" ht="11.25">
      <c r="A106" s="34"/>
      <c r="B106" s="35"/>
      <c r="C106" s="36"/>
      <c r="D106" s="224" t="s">
        <v>561</v>
      </c>
      <c r="E106" s="36"/>
      <c r="F106" s="225" t="s">
        <v>583</v>
      </c>
      <c r="G106" s="36"/>
      <c r="H106" s="36"/>
      <c r="I106" s="226"/>
      <c r="J106" s="36"/>
      <c r="K106" s="36"/>
      <c r="L106" s="39"/>
      <c r="M106" s="227"/>
      <c r="N106" s="22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561</v>
      </c>
      <c r="AU106" s="17" t="s">
        <v>82</v>
      </c>
    </row>
    <row r="107" spans="1:65" s="2" customFormat="1" ht="49.15" customHeight="1">
      <c r="A107" s="34"/>
      <c r="B107" s="35"/>
      <c r="C107" s="173" t="s">
        <v>155</v>
      </c>
      <c r="D107" s="173" t="s">
        <v>122</v>
      </c>
      <c r="E107" s="174" t="s">
        <v>584</v>
      </c>
      <c r="F107" s="175" t="s">
        <v>585</v>
      </c>
      <c r="G107" s="176" t="s">
        <v>586</v>
      </c>
      <c r="H107" s="177">
        <v>2.7E-2</v>
      </c>
      <c r="I107" s="178"/>
      <c r="J107" s="179">
        <f>ROUND(I107*H107,2)</f>
        <v>0</v>
      </c>
      <c r="K107" s="175" t="s">
        <v>559</v>
      </c>
      <c r="L107" s="39"/>
      <c r="M107" s="180" t="s">
        <v>21</v>
      </c>
      <c r="N107" s="181" t="s">
        <v>43</v>
      </c>
      <c r="O107" s="64"/>
      <c r="P107" s="182">
        <f>O107*H107</f>
        <v>0</v>
      </c>
      <c r="Q107" s="182">
        <v>1.0584</v>
      </c>
      <c r="R107" s="182">
        <f>Q107*H107</f>
        <v>2.8576799999999999E-2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127</v>
      </c>
      <c r="AT107" s="184" t="s">
        <v>122</v>
      </c>
      <c r="AU107" s="184" t="s">
        <v>82</v>
      </c>
      <c r="AY107" s="17" t="s">
        <v>119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80</v>
      </c>
      <c r="BK107" s="185">
        <f>ROUND(I107*H107,2)</f>
        <v>0</v>
      </c>
      <c r="BL107" s="17" t="s">
        <v>127</v>
      </c>
      <c r="BM107" s="184" t="s">
        <v>587</v>
      </c>
    </row>
    <row r="108" spans="1:65" s="2" customFormat="1" ht="11.25">
      <c r="A108" s="34"/>
      <c r="B108" s="35"/>
      <c r="C108" s="36"/>
      <c r="D108" s="224" t="s">
        <v>561</v>
      </c>
      <c r="E108" s="36"/>
      <c r="F108" s="225" t="s">
        <v>588</v>
      </c>
      <c r="G108" s="36"/>
      <c r="H108" s="36"/>
      <c r="I108" s="226"/>
      <c r="J108" s="36"/>
      <c r="K108" s="36"/>
      <c r="L108" s="39"/>
      <c r="M108" s="227"/>
      <c r="N108" s="228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561</v>
      </c>
      <c r="AU108" s="17" t="s">
        <v>82</v>
      </c>
    </row>
    <row r="109" spans="1:65" s="2" customFormat="1" ht="16.5" customHeight="1">
      <c r="A109" s="34"/>
      <c r="B109" s="35"/>
      <c r="C109" s="209" t="s">
        <v>159</v>
      </c>
      <c r="D109" s="209" t="s">
        <v>133</v>
      </c>
      <c r="E109" s="210" t="s">
        <v>589</v>
      </c>
      <c r="F109" s="211" t="s">
        <v>590</v>
      </c>
      <c r="G109" s="212" t="s">
        <v>558</v>
      </c>
      <c r="H109" s="213">
        <v>3</v>
      </c>
      <c r="I109" s="214"/>
      <c r="J109" s="215">
        <f t="shared" ref="J109:J114" si="0">ROUND(I109*H109,2)</f>
        <v>0</v>
      </c>
      <c r="K109" s="211" t="s">
        <v>559</v>
      </c>
      <c r="L109" s="216"/>
      <c r="M109" s="217" t="s">
        <v>21</v>
      </c>
      <c r="N109" s="218" t="s">
        <v>43</v>
      </c>
      <c r="O109" s="64"/>
      <c r="P109" s="182">
        <f t="shared" ref="P109:P114" si="1">O109*H109</f>
        <v>0</v>
      </c>
      <c r="Q109" s="182">
        <v>2.234</v>
      </c>
      <c r="R109" s="182">
        <f t="shared" ref="R109:R114" si="2">Q109*H109</f>
        <v>6.702</v>
      </c>
      <c r="S109" s="182">
        <v>0</v>
      </c>
      <c r="T109" s="183">
        <f t="shared" ref="T109:T114" si="3"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137</v>
      </c>
      <c r="AT109" s="184" t="s">
        <v>133</v>
      </c>
      <c r="AU109" s="184" t="s">
        <v>82</v>
      </c>
      <c r="AY109" s="17" t="s">
        <v>119</v>
      </c>
      <c r="BE109" s="185">
        <f t="shared" ref="BE109:BE114" si="4">IF(N109="základní",J109,0)</f>
        <v>0</v>
      </c>
      <c r="BF109" s="185">
        <f t="shared" ref="BF109:BF114" si="5">IF(N109="snížená",J109,0)</f>
        <v>0</v>
      </c>
      <c r="BG109" s="185">
        <f t="shared" ref="BG109:BG114" si="6">IF(N109="zákl. přenesená",J109,0)</f>
        <v>0</v>
      </c>
      <c r="BH109" s="185">
        <f t="shared" ref="BH109:BH114" si="7">IF(N109="sníž. přenesená",J109,0)</f>
        <v>0</v>
      </c>
      <c r="BI109" s="185">
        <f t="shared" ref="BI109:BI114" si="8">IF(N109="nulová",J109,0)</f>
        <v>0</v>
      </c>
      <c r="BJ109" s="17" t="s">
        <v>80</v>
      </c>
      <c r="BK109" s="185">
        <f t="shared" ref="BK109:BK114" si="9">ROUND(I109*H109,2)</f>
        <v>0</v>
      </c>
      <c r="BL109" s="17" t="s">
        <v>137</v>
      </c>
      <c r="BM109" s="184" t="s">
        <v>591</v>
      </c>
    </row>
    <row r="110" spans="1:65" s="2" customFormat="1" ht="24.2" customHeight="1">
      <c r="A110" s="34"/>
      <c r="B110" s="35"/>
      <c r="C110" s="209" t="s">
        <v>163</v>
      </c>
      <c r="D110" s="209" t="s">
        <v>133</v>
      </c>
      <c r="E110" s="210" t="s">
        <v>592</v>
      </c>
      <c r="F110" s="211" t="s">
        <v>593</v>
      </c>
      <c r="G110" s="212" t="s">
        <v>136</v>
      </c>
      <c r="H110" s="213">
        <v>50</v>
      </c>
      <c r="I110" s="214"/>
      <c r="J110" s="215">
        <f t="shared" si="0"/>
        <v>0</v>
      </c>
      <c r="K110" s="211" t="s">
        <v>559</v>
      </c>
      <c r="L110" s="216"/>
      <c r="M110" s="217" t="s">
        <v>21</v>
      </c>
      <c r="N110" s="218" t="s">
        <v>43</v>
      </c>
      <c r="O110" s="64"/>
      <c r="P110" s="182">
        <f t="shared" si="1"/>
        <v>0</v>
      </c>
      <c r="Q110" s="182">
        <v>1.95E-2</v>
      </c>
      <c r="R110" s="182">
        <f t="shared" si="2"/>
        <v>0.97499999999999998</v>
      </c>
      <c r="S110" s="182">
        <v>0</v>
      </c>
      <c r="T110" s="183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137</v>
      </c>
      <c r="AT110" s="184" t="s">
        <v>133</v>
      </c>
      <c r="AU110" s="184" t="s">
        <v>82</v>
      </c>
      <c r="AY110" s="17" t="s">
        <v>119</v>
      </c>
      <c r="BE110" s="185">
        <f t="shared" si="4"/>
        <v>0</v>
      </c>
      <c r="BF110" s="185">
        <f t="shared" si="5"/>
        <v>0</v>
      </c>
      <c r="BG110" s="185">
        <f t="shared" si="6"/>
        <v>0</v>
      </c>
      <c r="BH110" s="185">
        <f t="shared" si="7"/>
        <v>0</v>
      </c>
      <c r="BI110" s="185">
        <f t="shared" si="8"/>
        <v>0</v>
      </c>
      <c r="BJ110" s="17" t="s">
        <v>80</v>
      </c>
      <c r="BK110" s="185">
        <f t="shared" si="9"/>
        <v>0</v>
      </c>
      <c r="BL110" s="17" t="s">
        <v>137</v>
      </c>
      <c r="BM110" s="184" t="s">
        <v>594</v>
      </c>
    </row>
    <row r="111" spans="1:65" s="2" customFormat="1" ht="24.2" customHeight="1">
      <c r="A111" s="34"/>
      <c r="B111" s="35"/>
      <c r="C111" s="209" t="s">
        <v>167</v>
      </c>
      <c r="D111" s="209" t="s">
        <v>133</v>
      </c>
      <c r="E111" s="210" t="s">
        <v>595</v>
      </c>
      <c r="F111" s="211" t="s">
        <v>596</v>
      </c>
      <c r="G111" s="212" t="s">
        <v>212</v>
      </c>
      <c r="H111" s="213">
        <v>50</v>
      </c>
      <c r="I111" s="214"/>
      <c r="J111" s="215">
        <f t="shared" si="0"/>
        <v>0</v>
      </c>
      <c r="K111" s="211" t="s">
        <v>559</v>
      </c>
      <c r="L111" s="216"/>
      <c r="M111" s="217" t="s">
        <v>21</v>
      </c>
      <c r="N111" s="218" t="s">
        <v>43</v>
      </c>
      <c r="O111" s="64"/>
      <c r="P111" s="182">
        <f t="shared" si="1"/>
        <v>0</v>
      </c>
      <c r="Q111" s="182">
        <v>5.0000000000000001E-4</v>
      </c>
      <c r="R111" s="182">
        <f t="shared" si="2"/>
        <v>2.5000000000000001E-2</v>
      </c>
      <c r="S111" s="182">
        <v>0</v>
      </c>
      <c r="T111" s="183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137</v>
      </c>
      <c r="AT111" s="184" t="s">
        <v>133</v>
      </c>
      <c r="AU111" s="184" t="s">
        <v>82</v>
      </c>
      <c r="AY111" s="17" t="s">
        <v>119</v>
      </c>
      <c r="BE111" s="185">
        <f t="shared" si="4"/>
        <v>0</v>
      </c>
      <c r="BF111" s="185">
        <f t="shared" si="5"/>
        <v>0</v>
      </c>
      <c r="BG111" s="185">
        <f t="shared" si="6"/>
        <v>0</v>
      </c>
      <c r="BH111" s="185">
        <f t="shared" si="7"/>
        <v>0</v>
      </c>
      <c r="BI111" s="185">
        <f t="shared" si="8"/>
        <v>0</v>
      </c>
      <c r="BJ111" s="17" t="s">
        <v>80</v>
      </c>
      <c r="BK111" s="185">
        <f t="shared" si="9"/>
        <v>0</v>
      </c>
      <c r="BL111" s="17" t="s">
        <v>137</v>
      </c>
      <c r="BM111" s="184" t="s">
        <v>597</v>
      </c>
    </row>
    <row r="112" spans="1:65" s="2" customFormat="1" ht="24.2" customHeight="1">
      <c r="A112" s="34"/>
      <c r="B112" s="35"/>
      <c r="C112" s="209" t="s">
        <v>171</v>
      </c>
      <c r="D112" s="209" t="s">
        <v>133</v>
      </c>
      <c r="E112" s="210" t="s">
        <v>598</v>
      </c>
      <c r="F112" s="211" t="s">
        <v>599</v>
      </c>
      <c r="G112" s="212" t="s">
        <v>586</v>
      </c>
      <c r="H112" s="213">
        <v>2.7E-2</v>
      </c>
      <c r="I112" s="214"/>
      <c r="J112" s="215">
        <f t="shared" si="0"/>
        <v>0</v>
      </c>
      <c r="K112" s="211" t="s">
        <v>559</v>
      </c>
      <c r="L112" s="216"/>
      <c r="M112" s="217" t="s">
        <v>21</v>
      </c>
      <c r="N112" s="218" t="s">
        <v>43</v>
      </c>
      <c r="O112" s="64"/>
      <c r="P112" s="182">
        <f t="shared" si="1"/>
        <v>0</v>
      </c>
      <c r="Q112" s="182">
        <v>1</v>
      </c>
      <c r="R112" s="182">
        <f t="shared" si="2"/>
        <v>2.7E-2</v>
      </c>
      <c r="S112" s="182">
        <v>0</v>
      </c>
      <c r="T112" s="183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137</v>
      </c>
      <c r="AT112" s="184" t="s">
        <v>133</v>
      </c>
      <c r="AU112" s="184" t="s">
        <v>82</v>
      </c>
      <c r="AY112" s="17" t="s">
        <v>119</v>
      </c>
      <c r="BE112" s="185">
        <f t="shared" si="4"/>
        <v>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17" t="s">
        <v>80</v>
      </c>
      <c r="BK112" s="185">
        <f t="shared" si="9"/>
        <v>0</v>
      </c>
      <c r="BL112" s="17" t="s">
        <v>137</v>
      </c>
      <c r="BM112" s="184" t="s">
        <v>600</v>
      </c>
    </row>
    <row r="113" spans="1:65" s="2" customFormat="1" ht="16.5" customHeight="1">
      <c r="A113" s="34"/>
      <c r="B113" s="35"/>
      <c r="C113" s="209" t="s">
        <v>175</v>
      </c>
      <c r="D113" s="209" t="s">
        <v>133</v>
      </c>
      <c r="E113" s="210" t="s">
        <v>601</v>
      </c>
      <c r="F113" s="211" t="s">
        <v>602</v>
      </c>
      <c r="G113" s="212" t="s">
        <v>586</v>
      </c>
      <c r="H113" s="213">
        <v>8</v>
      </c>
      <c r="I113" s="214"/>
      <c r="J113" s="215">
        <f t="shared" si="0"/>
        <v>0</v>
      </c>
      <c r="K113" s="211" t="s">
        <v>559</v>
      </c>
      <c r="L113" s="216"/>
      <c r="M113" s="217" t="s">
        <v>21</v>
      </c>
      <c r="N113" s="218" t="s">
        <v>43</v>
      </c>
      <c r="O113" s="64"/>
      <c r="P113" s="182">
        <f t="shared" si="1"/>
        <v>0</v>
      </c>
      <c r="Q113" s="182">
        <v>1</v>
      </c>
      <c r="R113" s="182">
        <f t="shared" si="2"/>
        <v>8</v>
      </c>
      <c r="S113" s="182">
        <v>0</v>
      </c>
      <c r="T113" s="183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137</v>
      </c>
      <c r="AT113" s="184" t="s">
        <v>133</v>
      </c>
      <c r="AU113" s="184" t="s">
        <v>82</v>
      </c>
      <c r="AY113" s="17" t="s">
        <v>119</v>
      </c>
      <c r="BE113" s="185">
        <f t="shared" si="4"/>
        <v>0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17" t="s">
        <v>80</v>
      </c>
      <c r="BK113" s="185">
        <f t="shared" si="9"/>
        <v>0</v>
      </c>
      <c r="BL113" s="17" t="s">
        <v>137</v>
      </c>
      <c r="BM113" s="184" t="s">
        <v>603</v>
      </c>
    </row>
    <row r="114" spans="1:65" s="2" customFormat="1" ht="16.5" customHeight="1">
      <c r="A114" s="34"/>
      <c r="B114" s="35"/>
      <c r="C114" s="209" t="s">
        <v>179</v>
      </c>
      <c r="D114" s="209" t="s">
        <v>133</v>
      </c>
      <c r="E114" s="210" t="s">
        <v>604</v>
      </c>
      <c r="F114" s="211" t="s">
        <v>605</v>
      </c>
      <c r="G114" s="212" t="s">
        <v>586</v>
      </c>
      <c r="H114" s="213">
        <v>10</v>
      </c>
      <c r="I114" s="214"/>
      <c r="J114" s="215">
        <f t="shared" si="0"/>
        <v>0</v>
      </c>
      <c r="K114" s="211" t="s">
        <v>559</v>
      </c>
      <c r="L114" s="216"/>
      <c r="M114" s="217" t="s">
        <v>21</v>
      </c>
      <c r="N114" s="218" t="s">
        <v>43</v>
      </c>
      <c r="O114" s="64"/>
      <c r="P114" s="182">
        <f t="shared" si="1"/>
        <v>0</v>
      </c>
      <c r="Q114" s="182">
        <v>1</v>
      </c>
      <c r="R114" s="182">
        <f t="shared" si="2"/>
        <v>10</v>
      </c>
      <c r="S114" s="182">
        <v>0</v>
      </c>
      <c r="T114" s="183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133</v>
      </c>
      <c r="AU114" s="184" t="s">
        <v>82</v>
      </c>
      <c r="AY114" s="17" t="s">
        <v>119</v>
      </c>
      <c r="BE114" s="185">
        <f t="shared" si="4"/>
        <v>0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17" t="s">
        <v>80</v>
      </c>
      <c r="BK114" s="185">
        <f t="shared" si="9"/>
        <v>0</v>
      </c>
      <c r="BL114" s="17" t="s">
        <v>137</v>
      </c>
      <c r="BM114" s="184" t="s">
        <v>606</v>
      </c>
    </row>
    <row r="115" spans="1:65" s="12" customFormat="1" ht="22.9" customHeight="1">
      <c r="B115" s="157"/>
      <c r="C115" s="158"/>
      <c r="D115" s="159" t="s">
        <v>71</v>
      </c>
      <c r="E115" s="171" t="s">
        <v>163</v>
      </c>
      <c r="F115" s="171" t="s">
        <v>607</v>
      </c>
      <c r="G115" s="158"/>
      <c r="H115" s="158"/>
      <c r="I115" s="161"/>
      <c r="J115" s="172">
        <f>BK115</f>
        <v>0</v>
      </c>
      <c r="K115" s="158"/>
      <c r="L115" s="163"/>
      <c r="M115" s="164"/>
      <c r="N115" s="165"/>
      <c r="O115" s="165"/>
      <c r="P115" s="166">
        <f>SUM(P116:P117)</f>
        <v>0</v>
      </c>
      <c r="Q115" s="165"/>
      <c r="R115" s="166">
        <f>SUM(R116:R117)</f>
        <v>0</v>
      </c>
      <c r="S115" s="165"/>
      <c r="T115" s="167">
        <f>SUM(T116:T117)</f>
        <v>12</v>
      </c>
      <c r="AR115" s="168" t="s">
        <v>80</v>
      </c>
      <c r="AT115" s="169" t="s">
        <v>71</v>
      </c>
      <c r="AU115" s="169" t="s">
        <v>80</v>
      </c>
      <c r="AY115" s="168" t="s">
        <v>119</v>
      </c>
      <c r="BK115" s="170">
        <f>SUM(BK116:BK117)</f>
        <v>0</v>
      </c>
    </row>
    <row r="116" spans="1:65" s="2" customFormat="1" ht="16.5" customHeight="1">
      <c r="A116" s="34"/>
      <c r="B116" s="35"/>
      <c r="C116" s="173" t="s">
        <v>183</v>
      </c>
      <c r="D116" s="173" t="s">
        <v>122</v>
      </c>
      <c r="E116" s="174" t="s">
        <v>608</v>
      </c>
      <c r="F116" s="175" t="s">
        <v>609</v>
      </c>
      <c r="G116" s="176" t="s">
        <v>558</v>
      </c>
      <c r="H116" s="177">
        <v>5</v>
      </c>
      <c r="I116" s="178"/>
      <c r="J116" s="179">
        <f>ROUND(I116*H116,2)</f>
        <v>0</v>
      </c>
      <c r="K116" s="175" t="s">
        <v>559</v>
      </c>
      <c r="L116" s="39"/>
      <c r="M116" s="180" t="s">
        <v>21</v>
      </c>
      <c r="N116" s="181" t="s">
        <v>43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2.4</v>
      </c>
      <c r="T116" s="183">
        <f>S116*H116</f>
        <v>12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127</v>
      </c>
      <c r="AT116" s="184" t="s">
        <v>122</v>
      </c>
      <c r="AU116" s="184" t="s">
        <v>82</v>
      </c>
      <c r="AY116" s="17" t="s">
        <v>119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80</v>
      </c>
      <c r="BK116" s="185">
        <f>ROUND(I116*H116,2)</f>
        <v>0</v>
      </c>
      <c r="BL116" s="17" t="s">
        <v>127</v>
      </c>
      <c r="BM116" s="184" t="s">
        <v>610</v>
      </c>
    </row>
    <row r="117" spans="1:65" s="2" customFormat="1" ht="11.25">
      <c r="A117" s="34"/>
      <c r="B117" s="35"/>
      <c r="C117" s="36"/>
      <c r="D117" s="224" t="s">
        <v>561</v>
      </c>
      <c r="E117" s="36"/>
      <c r="F117" s="225" t="s">
        <v>611</v>
      </c>
      <c r="G117" s="36"/>
      <c r="H117" s="36"/>
      <c r="I117" s="226"/>
      <c r="J117" s="36"/>
      <c r="K117" s="36"/>
      <c r="L117" s="39"/>
      <c r="M117" s="227"/>
      <c r="N117" s="228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561</v>
      </c>
      <c r="AU117" s="17" t="s">
        <v>82</v>
      </c>
    </row>
    <row r="118" spans="1:65" s="12" customFormat="1" ht="25.9" customHeight="1">
      <c r="B118" s="157"/>
      <c r="C118" s="158"/>
      <c r="D118" s="159" t="s">
        <v>71</v>
      </c>
      <c r="E118" s="160" t="s">
        <v>612</v>
      </c>
      <c r="F118" s="160" t="s">
        <v>613</v>
      </c>
      <c r="G118" s="158"/>
      <c r="H118" s="158"/>
      <c r="I118" s="161"/>
      <c r="J118" s="162">
        <f>BK118</f>
        <v>0</v>
      </c>
      <c r="K118" s="158"/>
      <c r="L118" s="163"/>
      <c r="M118" s="164"/>
      <c r="N118" s="165"/>
      <c r="O118" s="165"/>
      <c r="P118" s="166">
        <f>P119+P124</f>
        <v>0</v>
      </c>
      <c r="Q118" s="165"/>
      <c r="R118" s="166">
        <f>R119+R124</f>
        <v>6.4599999999999996E-3</v>
      </c>
      <c r="S118" s="165"/>
      <c r="T118" s="167">
        <f>T119+T124</f>
        <v>0</v>
      </c>
      <c r="AR118" s="168" t="s">
        <v>82</v>
      </c>
      <c r="AT118" s="169" t="s">
        <v>71</v>
      </c>
      <c r="AU118" s="169" t="s">
        <v>72</v>
      </c>
      <c r="AY118" s="168" t="s">
        <v>119</v>
      </c>
      <c r="BK118" s="170">
        <f>BK119+BK124</f>
        <v>0</v>
      </c>
    </row>
    <row r="119" spans="1:65" s="12" customFormat="1" ht="22.9" customHeight="1">
      <c r="B119" s="157"/>
      <c r="C119" s="158"/>
      <c r="D119" s="159" t="s">
        <v>71</v>
      </c>
      <c r="E119" s="171" t="s">
        <v>614</v>
      </c>
      <c r="F119" s="171" t="s">
        <v>615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SUM(P120:P123)</f>
        <v>0</v>
      </c>
      <c r="Q119" s="165"/>
      <c r="R119" s="166">
        <f>SUM(R120:R123)</f>
        <v>5.7999999999999996E-3</v>
      </c>
      <c r="S119" s="165"/>
      <c r="T119" s="167">
        <f>SUM(T120:T123)</f>
        <v>0</v>
      </c>
      <c r="AR119" s="168" t="s">
        <v>82</v>
      </c>
      <c r="AT119" s="169" t="s">
        <v>71</v>
      </c>
      <c r="AU119" s="169" t="s">
        <v>80</v>
      </c>
      <c r="AY119" s="168" t="s">
        <v>119</v>
      </c>
      <c r="BK119" s="170">
        <f>SUM(BK120:BK123)</f>
        <v>0</v>
      </c>
    </row>
    <row r="120" spans="1:65" s="2" customFormat="1" ht="44.25" customHeight="1">
      <c r="A120" s="34"/>
      <c r="B120" s="35"/>
      <c r="C120" s="173" t="s">
        <v>8</v>
      </c>
      <c r="D120" s="173" t="s">
        <v>122</v>
      </c>
      <c r="E120" s="174" t="s">
        <v>616</v>
      </c>
      <c r="F120" s="175" t="s">
        <v>617</v>
      </c>
      <c r="G120" s="176" t="s">
        <v>125</v>
      </c>
      <c r="H120" s="177">
        <v>20</v>
      </c>
      <c r="I120" s="178"/>
      <c r="J120" s="179">
        <f>ROUND(I120*H120,2)</f>
        <v>0</v>
      </c>
      <c r="K120" s="175" t="s">
        <v>559</v>
      </c>
      <c r="L120" s="39"/>
      <c r="M120" s="180" t="s">
        <v>21</v>
      </c>
      <c r="N120" s="181" t="s">
        <v>43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127</v>
      </c>
      <c r="AT120" s="184" t="s">
        <v>122</v>
      </c>
      <c r="AU120" s="184" t="s">
        <v>82</v>
      </c>
      <c r="AY120" s="17" t="s">
        <v>119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80</v>
      </c>
      <c r="BK120" s="185">
        <f>ROUND(I120*H120,2)</f>
        <v>0</v>
      </c>
      <c r="BL120" s="17" t="s">
        <v>127</v>
      </c>
      <c r="BM120" s="184" t="s">
        <v>618</v>
      </c>
    </row>
    <row r="121" spans="1:65" s="2" customFormat="1" ht="11.25">
      <c r="A121" s="34"/>
      <c r="B121" s="35"/>
      <c r="C121" s="36"/>
      <c r="D121" s="224" t="s">
        <v>561</v>
      </c>
      <c r="E121" s="36"/>
      <c r="F121" s="225" t="s">
        <v>619</v>
      </c>
      <c r="G121" s="36"/>
      <c r="H121" s="36"/>
      <c r="I121" s="226"/>
      <c r="J121" s="36"/>
      <c r="K121" s="36"/>
      <c r="L121" s="39"/>
      <c r="M121" s="227"/>
      <c r="N121" s="228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561</v>
      </c>
      <c r="AU121" s="17" t="s">
        <v>82</v>
      </c>
    </row>
    <row r="122" spans="1:65" s="2" customFormat="1" ht="24.2" customHeight="1">
      <c r="A122" s="34"/>
      <c r="B122" s="35"/>
      <c r="C122" s="209" t="s">
        <v>190</v>
      </c>
      <c r="D122" s="209" t="s">
        <v>133</v>
      </c>
      <c r="E122" s="210" t="s">
        <v>620</v>
      </c>
      <c r="F122" s="211" t="s">
        <v>621</v>
      </c>
      <c r="G122" s="212" t="s">
        <v>125</v>
      </c>
      <c r="H122" s="213">
        <v>20</v>
      </c>
      <c r="I122" s="214"/>
      <c r="J122" s="215">
        <f>ROUND(I122*H122,2)</f>
        <v>0</v>
      </c>
      <c r="K122" s="211" t="s">
        <v>559</v>
      </c>
      <c r="L122" s="216"/>
      <c r="M122" s="217" t="s">
        <v>21</v>
      </c>
      <c r="N122" s="218" t="s">
        <v>43</v>
      </c>
      <c r="O122" s="64"/>
      <c r="P122" s="182">
        <f>O122*H122</f>
        <v>0</v>
      </c>
      <c r="Q122" s="182">
        <v>2.9E-4</v>
      </c>
      <c r="R122" s="182">
        <f>Q122*H122</f>
        <v>5.7999999999999996E-3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137</v>
      </c>
      <c r="AT122" s="184" t="s">
        <v>133</v>
      </c>
      <c r="AU122" s="184" t="s">
        <v>82</v>
      </c>
      <c r="AY122" s="17" t="s">
        <v>119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80</v>
      </c>
      <c r="BK122" s="185">
        <f>ROUND(I122*H122,2)</f>
        <v>0</v>
      </c>
      <c r="BL122" s="17" t="s">
        <v>137</v>
      </c>
      <c r="BM122" s="184" t="s">
        <v>622</v>
      </c>
    </row>
    <row r="123" spans="1:65" s="13" customFormat="1" ht="22.5">
      <c r="B123" s="186"/>
      <c r="C123" s="187"/>
      <c r="D123" s="188" t="s">
        <v>129</v>
      </c>
      <c r="E123" s="189" t="s">
        <v>21</v>
      </c>
      <c r="F123" s="190" t="s">
        <v>623</v>
      </c>
      <c r="G123" s="187"/>
      <c r="H123" s="191">
        <v>20</v>
      </c>
      <c r="I123" s="192"/>
      <c r="J123" s="187"/>
      <c r="K123" s="187"/>
      <c r="L123" s="193"/>
      <c r="M123" s="194"/>
      <c r="N123" s="195"/>
      <c r="O123" s="195"/>
      <c r="P123" s="195"/>
      <c r="Q123" s="195"/>
      <c r="R123" s="195"/>
      <c r="S123" s="195"/>
      <c r="T123" s="196"/>
      <c r="AT123" s="197" t="s">
        <v>129</v>
      </c>
      <c r="AU123" s="197" t="s">
        <v>82</v>
      </c>
      <c r="AV123" s="13" t="s">
        <v>82</v>
      </c>
      <c r="AW123" s="13" t="s">
        <v>33</v>
      </c>
      <c r="AX123" s="13" t="s">
        <v>80</v>
      </c>
      <c r="AY123" s="197" t="s">
        <v>119</v>
      </c>
    </row>
    <row r="124" spans="1:65" s="12" customFormat="1" ht="22.9" customHeight="1">
      <c r="B124" s="157"/>
      <c r="C124" s="158"/>
      <c r="D124" s="159" t="s">
        <v>71</v>
      </c>
      <c r="E124" s="171" t="s">
        <v>624</v>
      </c>
      <c r="F124" s="171" t="s">
        <v>625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f>SUM(P125:P128)</f>
        <v>0</v>
      </c>
      <c r="Q124" s="165"/>
      <c r="R124" s="166">
        <f>SUM(R125:R128)</f>
        <v>6.6E-4</v>
      </c>
      <c r="S124" s="165"/>
      <c r="T124" s="167">
        <f>SUM(T125:T128)</f>
        <v>0</v>
      </c>
      <c r="AR124" s="168" t="s">
        <v>82</v>
      </c>
      <c r="AT124" s="169" t="s">
        <v>71</v>
      </c>
      <c r="AU124" s="169" t="s">
        <v>80</v>
      </c>
      <c r="AY124" s="168" t="s">
        <v>119</v>
      </c>
      <c r="BK124" s="170">
        <f>SUM(BK125:BK128)</f>
        <v>0</v>
      </c>
    </row>
    <row r="125" spans="1:65" s="2" customFormat="1" ht="24.2" customHeight="1">
      <c r="A125" s="34"/>
      <c r="B125" s="35"/>
      <c r="C125" s="173" t="s">
        <v>194</v>
      </c>
      <c r="D125" s="173" t="s">
        <v>122</v>
      </c>
      <c r="E125" s="174" t="s">
        <v>626</v>
      </c>
      <c r="F125" s="175" t="s">
        <v>627</v>
      </c>
      <c r="G125" s="176" t="s">
        <v>125</v>
      </c>
      <c r="H125" s="177">
        <v>12</v>
      </c>
      <c r="I125" s="178"/>
      <c r="J125" s="179">
        <f>ROUND(I125*H125,2)</f>
        <v>0</v>
      </c>
      <c r="K125" s="175" t="s">
        <v>559</v>
      </c>
      <c r="L125" s="39"/>
      <c r="M125" s="180" t="s">
        <v>21</v>
      </c>
      <c r="N125" s="181" t="s">
        <v>43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127</v>
      </c>
      <c r="AT125" s="184" t="s">
        <v>122</v>
      </c>
      <c r="AU125" s="184" t="s">
        <v>82</v>
      </c>
      <c r="AY125" s="17" t="s">
        <v>119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80</v>
      </c>
      <c r="BK125" s="185">
        <f>ROUND(I125*H125,2)</f>
        <v>0</v>
      </c>
      <c r="BL125" s="17" t="s">
        <v>127</v>
      </c>
      <c r="BM125" s="184" t="s">
        <v>628</v>
      </c>
    </row>
    <row r="126" spans="1:65" s="2" customFormat="1" ht="11.25">
      <c r="A126" s="34"/>
      <c r="B126" s="35"/>
      <c r="C126" s="36"/>
      <c r="D126" s="224" t="s">
        <v>561</v>
      </c>
      <c r="E126" s="36"/>
      <c r="F126" s="225" t="s">
        <v>629</v>
      </c>
      <c r="G126" s="36"/>
      <c r="H126" s="36"/>
      <c r="I126" s="226"/>
      <c r="J126" s="36"/>
      <c r="K126" s="36"/>
      <c r="L126" s="39"/>
      <c r="M126" s="227"/>
      <c r="N126" s="22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561</v>
      </c>
      <c r="AU126" s="17" t="s">
        <v>82</v>
      </c>
    </row>
    <row r="127" spans="1:65" s="2" customFormat="1" ht="44.25" customHeight="1">
      <c r="A127" s="34"/>
      <c r="B127" s="35"/>
      <c r="C127" s="173" t="s">
        <v>198</v>
      </c>
      <c r="D127" s="173" t="s">
        <v>122</v>
      </c>
      <c r="E127" s="174" t="s">
        <v>630</v>
      </c>
      <c r="F127" s="175" t="s">
        <v>631</v>
      </c>
      <c r="G127" s="176" t="s">
        <v>136</v>
      </c>
      <c r="H127" s="177">
        <v>1</v>
      </c>
      <c r="I127" s="178"/>
      <c r="J127" s="179">
        <f>ROUND(I127*H127,2)</f>
        <v>0</v>
      </c>
      <c r="K127" s="175" t="s">
        <v>559</v>
      </c>
      <c r="L127" s="39"/>
      <c r="M127" s="180" t="s">
        <v>21</v>
      </c>
      <c r="N127" s="181" t="s">
        <v>43</v>
      </c>
      <c r="O127" s="64"/>
      <c r="P127" s="182">
        <f>O127*H127</f>
        <v>0</v>
      </c>
      <c r="Q127" s="182">
        <v>6.6E-4</v>
      </c>
      <c r="R127" s="182">
        <f>Q127*H127</f>
        <v>6.6E-4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127</v>
      </c>
      <c r="AT127" s="184" t="s">
        <v>122</v>
      </c>
      <c r="AU127" s="184" t="s">
        <v>82</v>
      </c>
      <c r="AY127" s="17" t="s">
        <v>119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80</v>
      </c>
      <c r="BK127" s="185">
        <f>ROUND(I127*H127,2)</f>
        <v>0</v>
      </c>
      <c r="BL127" s="17" t="s">
        <v>127</v>
      </c>
      <c r="BM127" s="184" t="s">
        <v>632</v>
      </c>
    </row>
    <row r="128" spans="1:65" s="2" customFormat="1" ht="11.25">
      <c r="A128" s="34"/>
      <c r="B128" s="35"/>
      <c r="C128" s="36"/>
      <c r="D128" s="224" t="s">
        <v>561</v>
      </c>
      <c r="E128" s="36"/>
      <c r="F128" s="225" t="s">
        <v>633</v>
      </c>
      <c r="G128" s="36"/>
      <c r="H128" s="36"/>
      <c r="I128" s="226"/>
      <c r="J128" s="36"/>
      <c r="K128" s="36"/>
      <c r="L128" s="39"/>
      <c r="M128" s="227"/>
      <c r="N128" s="228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561</v>
      </c>
      <c r="AU128" s="17" t="s">
        <v>82</v>
      </c>
    </row>
    <row r="129" spans="1:65" s="12" customFormat="1" ht="25.9" customHeight="1">
      <c r="B129" s="157"/>
      <c r="C129" s="158"/>
      <c r="D129" s="159" t="s">
        <v>71</v>
      </c>
      <c r="E129" s="160" t="s">
        <v>133</v>
      </c>
      <c r="F129" s="160" t="s">
        <v>634</v>
      </c>
      <c r="G129" s="158"/>
      <c r="H129" s="158"/>
      <c r="I129" s="161"/>
      <c r="J129" s="162">
        <f>BK129</f>
        <v>0</v>
      </c>
      <c r="K129" s="158"/>
      <c r="L129" s="163"/>
      <c r="M129" s="164"/>
      <c r="N129" s="165"/>
      <c r="O129" s="165"/>
      <c r="P129" s="166">
        <f>P130+P135</f>
        <v>0</v>
      </c>
      <c r="Q129" s="165"/>
      <c r="R129" s="166">
        <f>R130+R135</f>
        <v>1.1657500000000001</v>
      </c>
      <c r="S129" s="165"/>
      <c r="T129" s="167">
        <f>T130+T135</f>
        <v>0</v>
      </c>
      <c r="AR129" s="168" t="s">
        <v>141</v>
      </c>
      <c r="AT129" s="169" t="s">
        <v>71</v>
      </c>
      <c r="AU129" s="169" t="s">
        <v>72</v>
      </c>
      <c r="AY129" s="168" t="s">
        <v>119</v>
      </c>
      <c r="BK129" s="170">
        <f>BK130+BK135</f>
        <v>0</v>
      </c>
    </row>
    <row r="130" spans="1:65" s="12" customFormat="1" ht="22.9" customHeight="1">
      <c r="B130" s="157"/>
      <c r="C130" s="158"/>
      <c r="D130" s="159" t="s">
        <v>71</v>
      </c>
      <c r="E130" s="171" t="s">
        <v>635</v>
      </c>
      <c r="F130" s="171" t="s">
        <v>636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SUM(P131:P134)</f>
        <v>0</v>
      </c>
      <c r="Q130" s="165"/>
      <c r="R130" s="166">
        <f>SUM(R131:R134)</f>
        <v>5.9500000000000004E-3</v>
      </c>
      <c r="S130" s="165"/>
      <c r="T130" s="167">
        <f>SUM(T131:T134)</f>
        <v>0</v>
      </c>
      <c r="AR130" s="168" t="s">
        <v>141</v>
      </c>
      <c r="AT130" s="169" t="s">
        <v>71</v>
      </c>
      <c r="AU130" s="169" t="s">
        <v>80</v>
      </c>
      <c r="AY130" s="168" t="s">
        <v>119</v>
      </c>
      <c r="BK130" s="170">
        <f>SUM(BK131:BK134)</f>
        <v>0</v>
      </c>
    </row>
    <row r="131" spans="1:65" s="2" customFormat="1" ht="55.5" customHeight="1">
      <c r="A131" s="34"/>
      <c r="B131" s="35"/>
      <c r="C131" s="173" t="s">
        <v>202</v>
      </c>
      <c r="D131" s="173" t="s">
        <v>122</v>
      </c>
      <c r="E131" s="174" t="s">
        <v>637</v>
      </c>
      <c r="F131" s="175" t="s">
        <v>638</v>
      </c>
      <c r="G131" s="176" t="s">
        <v>125</v>
      </c>
      <c r="H131" s="177">
        <v>25</v>
      </c>
      <c r="I131" s="178"/>
      <c r="J131" s="179">
        <f>ROUND(I131*H131,2)</f>
        <v>0</v>
      </c>
      <c r="K131" s="175" t="s">
        <v>559</v>
      </c>
      <c r="L131" s="39"/>
      <c r="M131" s="180" t="s">
        <v>21</v>
      </c>
      <c r="N131" s="181" t="s">
        <v>43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127</v>
      </c>
      <c r="AT131" s="184" t="s">
        <v>122</v>
      </c>
      <c r="AU131" s="184" t="s">
        <v>82</v>
      </c>
      <c r="AY131" s="17" t="s">
        <v>119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80</v>
      </c>
      <c r="BK131" s="185">
        <f>ROUND(I131*H131,2)</f>
        <v>0</v>
      </c>
      <c r="BL131" s="17" t="s">
        <v>127</v>
      </c>
      <c r="BM131" s="184" t="s">
        <v>639</v>
      </c>
    </row>
    <row r="132" spans="1:65" s="2" customFormat="1" ht="11.25">
      <c r="A132" s="34"/>
      <c r="B132" s="35"/>
      <c r="C132" s="36"/>
      <c r="D132" s="224" t="s">
        <v>561</v>
      </c>
      <c r="E132" s="36"/>
      <c r="F132" s="225" t="s">
        <v>640</v>
      </c>
      <c r="G132" s="36"/>
      <c r="H132" s="36"/>
      <c r="I132" s="226"/>
      <c r="J132" s="36"/>
      <c r="K132" s="36"/>
      <c r="L132" s="39"/>
      <c r="M132" s="227"/>
      <c r="N132" s="228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561</v>
      </c>
      <c r="AU132" s="17" t="s">
        <v>82</v>
      </c>
    </row>
    <row r="133" spans="1:65" s="2" customFormat="1" ht="24.2" customHeight="1">
      <c r="A133" s="34"/>
      <c r="B133" s="35"/>
      <c r="C133" s="209" t="s">
        <v>206</v>
      </c>
      <c r="D133" s="209" t="s">
        <v>133</v>
      </c>
      <c r="E133" s="210" t="s">
        <v>641</v>
      </c>
      <c r="F133" s="211" t="s">
        <v>642</v>
      </c>
      <c r="G133" s="212" t="s">
        <v>125</v>
      </c>
      <c r="H133" s="213">
        <v>15</v>
      </c>
      <c r="I133" s="214"/>
      <c r="J133" s="215">
        <f>ROUND(I133*H133,2)</f>
        <v>0</v>
      </c>
      <c r="K133" s="211" t="s">
        <v>559</v>
      </c>
      <c r="L133" s="216"/>
      <c r="M133" s="217" t="s">
        <v>21</v>
      </c>
      <c r="N133" s="218" t="s">
        <v>43</v>
      </c>
      <c r="O133" s="64"/>
      <c r="P133" s="182">
        <f>O133*H133</f>
        <v>0</v>
      </c>
      <c r="Q133" s="182">
        <v>1.7000000000000001E-4</v>
      </c>
      <c r="R133" s="182">
        <f>Q133*H133</f>
        <v>2.5500000000000002E-3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137</v>
      </c>
      <c r="AT133" s="184" t="s">
        <v>133</v>
      </c>
      <c r="AU133" s="184" t="s">
        <v>82</v>
      </c>
      <c r="AY133" s="17" t="s">
        <v>119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80</v>
      </c>
      <c r="BK133" s="185">
        <f>ROUND(I133*H133,2)</f>
        <v>0</v>
      </c>
      <c r="BL133" s="17" t="s">
        <v>137</v>
      </c>
      <c r="BM133" s="184" t="s">
        <v>643</v>
      </c>
    </row>
    <row r="134" spans="1:65" s="2" customFormat="1" ht="24.2" customHeight="1">
      <c r="A134" s="34"/>
      <c r="B134" s="35"/>
      <c r="C134" s="209" t="s">
        <v>7</v>
      </c>
      <c r="D134" s="209" t="s">
        <v>133</v>
      </c>
      <c r="E134" s="210" t="s">
        <v>644</v>
      </c>
      <c r="F134" s="211" t="s">
        <v>645</v>
      </c>
      <c r="G134" s="212" t="s">
        <v>125</v>
      </c>
      <c r="H134" s="213">
        <v>10</v>
      </c>
      <c r="I134" s="214"/>
      <c r="J134" s="215">
        <f>ROUND(I134*H134,2)</f>
        <v>0</v>
      </c>
      <c r="K134" s="211" t="s">
        <v>559</v>
      </c>
      <c r="L134" s="216"/>
      <c r="M134" s="217" t="s">
        <v>21</v>
      </c>
      <c r="N134" s="218" t="s">
        <v>43</v>
      </c>
      <c r="O134" s="64"/>
      <c r="P134" s="182">
        <f>O134*H134</f>
        <v>0</v>
      </c>
      <c r="Q134" s="182">
        <v>3.4000000000000002E-4</v>
      </c>
      <c r="R134" s="182">
        <f>Q134*H134</f>
        <v>3.4000000000000002E-3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137</v>
      </c>
      <c r="AT134" s="184" t="s">
        <v>133</v>
      </c>
      <c r="AU134" s="184" t="s">
        <v>82</v>
      </c>
      <c r="AY134" s="17" t="s">
        <v>119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80</v>
      </c>
      <c r="BK134" s="185">
        <f>ROUND(I134*H134,2)</f>
        <v>0</v>
      </c>
      <c r="BL134" s="17" t="s">
        <v>137</v>
      </c>
      <c r="BM134" s="184" t="s">
        <v>646</v>
      </c>
    </row>
    <row r="135" spans="1:65" s="12" customFormat="1" ht="22.9" customHeight="1">
      <c r="B135" s="157"/>
      <c r="C135" s="158"/>
      <c r="D135" s="159" t="s">
        <v>71</v>
      </c>
      <c r="E135" s="171" t="s">
        <v>647</v>
      </c>
      <c r="F135" s="171" t="s">
        <v>648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SUM(P136:P142)</f>
        <v>0</v>
      </c>
      <c r="Q135" s="165"/>
      <c r="R135" s="166">
        <f>SUM(R136:R142)</f>
        <v>1.1598000000000002</v>
      </c>
      <c r="S135" s="165"/>
      <c r="T135" s="167">
        <f>SUM(T136:T142)</f>
        <v>0</v>
      </c>
      <c r="AR135" s="168" t="s">
        <v>141</v>
      </c>
      <c r="AT135" s="169" t="s">
        <v>71</v>
      </c>
      <c r="AU135" s="169" t="s">
        <v>80</v>
      </c>
      <c r="AY135" s="168" t="s">
        <v>119</v>
      </c>
      <c r="BK135" s="170">
        <f>SUM(BK136:BK142)</f>
        <v>0</v>
      </c>
    </row>
    <row r="136" spans="1:65" s="2" customFormat="1" ht="49.15" customHeight="1">
      <c r="A136" s="34"/>
      <c r="B136" s="35"/>
      <c r="C136" s="173" t="s">
        <v>214</v>
      </c>
      <c r="D136" s="173" t="s">
        <v>122</v>
      </c>
      <c r="E136" s="174" t="s">
        <v>649</v>
      </c>
      <c r="F136" s="175" t="s">
        <v>650</v>
      </c>
      <c r="G136" s="176" t="s">
        <v>125</v>
      </c>
      <c r="H136" s="177">
        <v>30</v>
      </c>
      <c r="I136" s="178"/>
      <c r="J136" s="179">
        <f>ROUND(I136*H136,2)</f>
        <v>0</v>
      </c>
      <c r="K136" s="175" t="s">
        <v>559</v>
      </c>
      <c r="L136" s="39"/>
      <c r="M136" s="180" t="s">
        <v>21</v>
      </c>
      <c r="N136" s="181" t="s">
        <v>43</v>
      </c>
      <c r="O136" s="64"/>
      <c r="P136" s="182">
        <f>O136*H136</f>
        <v>0</v>
      </c>
      <c r="Q136" s="182">
        <v>3.6600000000000001E-3</v>
      </c>
      <c r="R136" s="182">
        <f>Q136*H136</f>
        <v>0.10980000000000001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127</v>
      </c>
      <c r="AT136" s="184" t="s">
        <v>122</v>
      </c>
      <c r="AU136" s="184" t="s">
        <v>82</v>
      </c>
      <c r="AY136" s="17" t="s">
        <v>119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80</v>
      </c>
      <c r="BK136" s="185">
        <f>ROUND(I136*H136,2)</f>
        <v>0</v>
      </c>
      <c r="BL136" s="17" t="s">
        <v>127</v>
      </c>
      <c r="BM136" s="184" t="s">
        <v>651</v>
      </c>
    </row>
    <row r="137" spans="1:65" s="2" customFormat="1" ht="11.25">
      <c r="A137" s="34"/>
      <c r="B137" s="35"/>
      <c r="C137" s="36"/>
      <c r="D137" s="224" t="s">
        <v>561</v>
      </c>
      <c r="E137" s="36"/>
      <c r="F137" s="225" t="s">
        <v>652</v>
      </c>
      <c r="G137" s="36"/>
      <c r="H137" s="36"/>
      <c r="I137" s="226"/>
      <c r="J137" s="36"/>
      <c r="K137" s="36"/>
      <c r="L137" s="39"/>
      <c r="M137" s="227"/>
      <c r="N137" s="22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561</v>
      </c>
      <c r="AU137" s="17" t="s">
        <v>82</v>
      </c>
    </row>
    <row r="138" spans="1:65" s="2" customFormat="1" ht="24.2" customHeight="1">
      <c r="A138" s="34"/>
      <c r="B138" s="35"/>
      <c r="C138" s="209" t="s">
        <v>218</v>
      </c>
      <c r="D138" s="209" t="s">
        <v>133</v>
      </c>
      <c r="E138" s="210" t="s">
        <v>653</v>
      </c>
      <c r="F138" s="211" t="s">
        <v>654</v>
      </c>
      <c r="G138" s="212" t="s">
        <v>125</v>
      </c>
      <c r="H138" s="213">
        <v>30</v>
      </c>
      <c r="I138" s="214"/>
      <c r="J138" s="215">
        <f>ROUND(I138*H138,2)</f>
        <v>0</v>
      </c>
      <c r="K138" s="211" t="s">
        <v>559</v>
      </c>
      <c r="L138" s="216"/>
      <c r="M138" s="217" t="s">
        <v>21</v>
      </c>
      <c r="N138" s="218" t="s">
        <v>43</v>
      </c>
      <c r="O138" s="64"/>
      <c r="P138" s="182">
        <f>O138*H138</f>
        <v>0</v>
      </c>
      <c r="Q138" s="182">
        <v>3.5000000000000003E-2</v>
      </c>
      <c r="R138" s="182">
        <f>Q138*H138</f>
        <v>1.05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137</v>
      </c>
      <c r="AT138" s="184" t="s">
        <v>133</v>
      </c>
      <c r="AU138" s="184" t="s">
        <v>82</v>
      </c>
      <c r="AY138" s="17" t="s">
        <v>119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80</v>
      </c>
      <c r="BK138" s="185">
        <f>ROUND(I138*H138,2)</f>
        <v>0</v>
      </c>
      <c r="BL138" s="17" t="s">
        <v>137</v>
      </c>
      <c r="BM138" s="184" t="s">
        <v>655</v>
      </c>
    </row>
    <row r="139" spans="1:65" s="2" customFormat="1" ht="37.9" customHeight="1">
      <c r="A139" s="34"/>
      <c r="B139" s="35"/>
      <c r="C139" s="173" t="s">
        <v>222</v>
      </c>
      <c r="D139" s="173" t="s">
        <v>122</v>
      </c>
      <c r="E139" s="174" t="s">
        <v>656</v>
      </c>
      <c r="F139" s="175" t="s">
        <v>657</v>
      </c>
      <c r="G139" s="176" t="s">
        <v>136</v>
      </c>
      <c r="H139" s="177">
        <v>1</v>
      </c>
      <c r="I139" s="178"/>
      <c r="J139" s="179">
        <f>ROUND(I139*H139,2)</f>
        <v>0</v>
      </c>
      <c r="K139" s="175" t="s">
        <v>559</v>
      </c>
      <c r="L139" s="39"/>
      <c r="M139" s="180" t="s">
        <v>21</v>
      </c>
      <c r="N139" s="181" t="s">
        <v>43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127</v>
      </c>
      <c r="AT139" s="184" t="s">
        <v>122</v>
      </c>
      <c r="AU139" s="184" t="s">
        <v>82</v>
      </c>
      <c r="AY139" s="17" t="s">
        <v>119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80</v>
      </c>
      <c r="BK139" s="185">
        <f>ROUND(I139*H139,2)</f>
        <v>0</v>
      </c>
      <c r="BL139" s="17" t="s">
        <v>127</v>
      </c>
      <c r="BM139" s="184" t="s">
        <v>658</v>
      </c>
    </row>
    <row r="140" spans="1:65" s="2" customFormat="1" ht="11.25">
      <c r="A140" s="34"/>
      <c r="B140" s="35"/>
      <c r="C140" s="36"/>
      <c r="D140" s="224" t="s">
        <v>561</v>
      </c>
      <c r="E140" s="36"/>
      <c r="F140" s="225" t="s">
        <v>659</v>
      </c>
      <c r="G140" s="36"/>
      <c r="H140" s="36"/>
      <c r="I140" s="226"/>
      <c r="J140" s="36"/>
      <c r="K140" s="36"/>
      <c r="L140" s="39"/>
      <c r="M140" s="227"/>
      <c r="N140" s="228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561</v>
      </c>
      <c r="AU140" s="17" t="s">
        <v>82</v>
      </c>
    </row>
    <row r="141" spans="1:65" s="2" customFormat="1" ht="37.9" customHeight="1">
      <c r="A141" s="34"/>
      <c r="B141" s="35"/>
      <c r="C141" s="173" t="s">
        <v>226</v>
      </c>
      <c r="D141" s="173" t="s">
        <v>122</v>
      </c>
      <c r="E141" s="174" t="s">
        <v>660</v>
      </c>
      <c r="F141" s="175" t="s">
        <v>661</v>
      </c>
      <c r="G141" s="176" t="s">
        <v>136</v>
      </c>
      <c r="H141" s="177">
        <v>1</v>
      </c>
      <c r="I141" s="178"/>
      <c r="J141" s="179">
        <f>ROUND(I141*H141,2)</f>
        <v>0</v>
      </c>
      <c r="K141" s="175" t="s">
        <v>559</v>
      </c>
      <c r="L141" s="39"/>
      <c r="M141" s="180" t="s">
        <v>21</v>
      </c>
      <c r="N141" s="181" t="s">
        <v>43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127</v>
      </c>
      <c r="AT141" s="184" t="s">
        <v>122</v>
      </c>
      <c r="AU141" s="184" t="s">
        <v>82</v>
      </c>
      <c r="AY141" s="17" t="s">
        <v>119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80</v>
      </c>
      <c r="BK141" s="185">
        <f>ROUND(I141*H141,2)</f>
        <v>0</v>
      </c>
      <c r="BL141" s="17" t="s">
        <v>127</v>
      </c>
      <c r="BM141" s="184" t="s">
        <v>662</v>
      </c>
    </row>
    <row r="142" spans="1:65" s="2" customFormat="1" ht="11.25">
      <c r="A142" s="34"/>
      <c r="B142" s="35"/>
      <c r="C142" s="36"/>
      <c r="D142" s="224" t="s">
        <v>561</v>
      </c>
      <c r="E142" s="36"/>
      <c r="F142" s="225" t="s">
        <v>663</v>
      </c>
      <c r="G142" s="36"/>
      <c r="H142" s="36"/>
      <c r="I142" s="226"/>
      <c r="J142" s="36"/>
      <c r="K142" s="36"/>
      <c r="L142" s="39"/>
      <c r="M142" s="227"/>
      <c r="N142" s="228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561</v>
      </c>
      <c r="AU142" s="17" t="s">
        <v>82</v>
      </c>
    </row>
    <row r="143" spans="1:65" s="12" customFormat="1" ht="25.9" customHeight="1">
      <c r="B143" s="157"/>
      <c r="C143" s="158"/>
      <c r="D143" s="159" t="s">
        <v>71</v>
      </c>
      <c r="E143" s="160" t="s">
        <v>664</v>
      </c>
      <c r="F143" s="160" t="s">
        <v>665</v>
      </c>
      <c r="G143" s="158"/>
      <c r="H143" s="158"/>
      <c r="I143" s="161"/>
      <c r="J143" s="162">
        <f>BK143</f>
        <v>0</v>
      </c>
      <c r="K143" s="158"/>
      <c r="L143" s="163"/>
      <c r="M143" s="164"/>
      <c r="N143" s="165"/>
      <c r="O143" s="165"/>
      <c r="P143" s="166">
        <f>SUM(P144:P147)</f>
        <v>0</v>
      </c>
      <c r="Q143" s="165"/>
      <c r="R143" s="166">
        <f>SUM(R144:R147)</f>
        <v>0</v>
      </c>
      <c r="S143" s="165"/>
      <c r="T143" s="167">
        <f>SUM(T144:T147)</f>
        <v>0</v>
      </c>
      <c r="AR143" s="168" t="s">
        <v>127</v>
      </c>
      <c r="AT143" s="169" t="s">
        <v>71</v>
      </c>
      <c r="AU143" s="169" t="s">
        <v>72</v>
      </c>
      <c r="AY143" s="168" t="s">
        <v>119</v>
      </c>
      <c r="BK143" s="170">
        <f>SUM(BK144:BK147)</f>
        <v>0</v>
      </c>
    </row>
    <row r="144" spans="1:65" s="2" customFormat="1" ht="24.2" customHeight="1">
      <c r="A144" s="34"/>
      <c r="B144" s="35"/>
      <c r="C144" s="173" t="s">
        <v>230</v>
      </c>
      <c r="D144" s="173" t="s">
        <v>122</v>
      </c>
      <c r="E144" s="174" t="s">
        <v>666</v>
      </c>
      <c r="F144" s="175" t="s">
        <v>667</v>
      </c>
      <c r="G144" s="176" t="s">
        <v>668</v>
      </c>
      <c r="H144" s="177">
        <v>8</v>
      </c>
      <c r="I144" s="178"/>
      <c r="J144" s="179">
        <f>ROUND(I144*H144,2)</f>
        <v>0</v>
      </c>
      <c r="K144" s="175" t="s">
        <v>559</v>
      </c>
      <c r="L144" s="39"/>
      <c r="M144" s="180" t="s">
        <v>21</v>
      </c>
      <c r="N144" s="181" t="s">
        <v>43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669</v>
      </c>
      <c r="AT144" s="184" t="s">
        <v>122</v>
      </c>
      <c r="AU144" s="184" t="s">
        <v>80</v>
      </c>
      <c r="AY144" s="17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80</v>
      </c>
      <c r="BK144" s="185">
        <f>ROUND(I144*H144,2)</f>
        <v>0</v>
      </c>
      <c r="BL144" s="17" t="s">
        <v>669</v>
      </c>
      <c r="BM144" s="184" t="s">
        <v>670</v>
      </c>
    </row>
    <row r="145" spans="1:65" s="2" customFormat="1" ht="11.25">
      <c r="A145" s="34"/>
      <c r="B145" s="35"/>
      <c r="C145" s="36"/>
      <c r="D145" s="224" t="s">
        <v>561</v>
      </c>
      <c r="E145" s="36"/>
      <c r="F145" s="225" t="s">
        <v>671</v>
      </c>
      <c r="G145" s="36"/>
      <c r="H145" s="36"/>
      <c r="I145" s="226"/>
      <c r="J145" s="36"/>
      <c r="K145" s="36"/>
      <c r="L145" s="39"/>
      <c r="M145" s="227"/>
      <c r="N145" s="22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561</v>
      </c>
      <c r="AU145" s="17" t="s">
        <v>80</v>
      </c>
    </row>
    <row r="146" spans="1:65" s="2" customFormat="1" ht="33" customHeight="1">
      <c r="A146" s="34"/>
      <c r="B146" s="35"/>
      <c r="C146" s="173" t="s">
        <v>234</v>
      </c>
      <c r="D146" s="173" t="s">
        <v>122</v>
      </c>
      <c r="E146" s="174" t="s">
        <v>672</v>
      </c>
      <c r="F146" s="175" t="s">
        <v>673</v>
      </c>
      <c r="G146" s="176" t="s">
        <v>668</v>
      </c>
      <c r="H146" s="177">
        <v>8</v>
      </c>
      <c r="I146" s="178"/>
      <c r="J146" s="179">
        <f>ROUND(I146*H146,2)</f>
        <v>0</v>
      </c>
      <c r="K146" s="175" t="s">
        <v>559</v>
      </c>
      <c r="L146" s="39"/>
      <c r="M146" s="180" t="s">
        <v>21</v>
      </c>
      <c r="N146" s="181" t="s">
        <v>43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669</v>
      </c>
      <c r="AT146" s="184" t="s">
        <v>122</v>
      </c>
      <c r="AU146" s="184" t="s">
        <v>80</v>
      </c>
      <c r="AY146" s="17" t="s">
        <v>119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80</v>
      </c>
      <c r="BK146" s="185">
        <f>ROUND(I146*H146,2)</f>
        <v>0</v>
      </c>
      <c r="BL146" s="17" t="s">
        <v>669</v>
      </c>
      <c r="BM146" s="184" t="s">
        <v>674</v>
      </c>
    </row>
    <row r="147" spans="1:65" s="2" customFormat="1" ht="11.25">
      <c r="A147" s="34"/>
      <c r="B147" s="35"/>
      <c r="C147" s="36"/>
      <c r="D147" s="224" t="s">
        <v>561</v>
      </c>
      <c r="E147" s="36"/>
      <c r="F147" s="225" t="s">
        <v>675</v>
      </c>
      <c r="G147" s="36"/>
      <c r="H147" s="36"/>
      <c r="I147" s="226"/>
      <c r="J147" s="36"/>
      <c r="K147" s="36"/>
      <c r="L147" s="39"/>
      <c r="M147" s="227"/>
      <c r="N147" s="228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561</v>
      </c>
      <c r="AU147" s="17" t="s">
        <v>80</v>
      </c>
    </row>
    <row r="148" spans="1:65" s="12" customFormat="1" ht="25.9" customHeight="1">
      <c r="B148" s="157"/>
      <c r="C148" s="158"/>
      <c r="D148" s="159" t="s">
        <v>71</v>
      </c>
      <c r="E148" s="160" t="s">
        <v>676</v>
      </c>
      <c r="F148" s="160" t="s">
        <v>677</v>
      </c>
      <c r="G148" s="158"/>
      <c r="H148" s="158"/>
      <c r="I148" s="161"/>
      <c r="J148" s="162">
        <f>BK148</f>
        <v>0</v>
      </c>
      <c r="K148" s="158"/>
      <c r="L148" s="163"/>
      <c r="M148" s="164"/>
      <c r="N148" s="165"/>
      <c r="O148" s="165"/>
      <c r="P148" s="166">
        <f>SUM(P149:P150)</f>
        <v>0</v>
      </c>
      <c r="Q148" s="165"/>
      <c r="R148" s="166">
        <f>SUM(R149:R150)</f>
        <v>4.7100000000000003E-2</v>
      </c>
      <c r="S148" s="165"/>
      <c r="T148" s="167">
        <f>SUM(T149:T150)</f>
        <v>0</v>
      </c>
      <c r="AR148" s="168" t="s">
        <v>127</v>
      </c>
      <c r="AT148" s="169" t="s">
        <v>71</v>
      </c>
      <c r="AU148" s="169" t="s">
        <v>72</v>
      </c>
      <c r="AY148" s="168" t="s">
        <v>119</v>
      </c>
      <c r="BK148" s="170">
        <f>SUM(BK149:BK150)</f>
        <v>0</v>
      </c>
    </row>
    <row r="149" spans="1:65" s="2" customFormat="1" ht="16.5" customHeight="1">
      <c r="A149" s="34"/>
      <c r="B149" s="35"/>
      <c r="C149" s="209" t="s">
        <v>238</v>
      </c>
      <c r="D149" s="209" t="s">
        <v>133</v>
      </c>
      <c r="E149" s="210" t="s">
        <v>678</v>
      </c>
      <c r="F149" s="211" t="s">
        <v>679</v>
      </c>
      <c r="G149" s="212" t="s">
        <v>136</v>
      </c>
      <c r="H149" s="213">
        <v>1</v>
      </c>
      <c r="I149" s="214"/>
      <c r="J149" s="215">
        <f>ROUND(I149*H149,2)</f>
        <v>0</v>
      </c>
      <c r="K149" s="211" t="s">
        <v>559</v>
      </c>
      <c r="L149" s="216"/>
      <c r="M149" s="217" t="s">
        <v>21</v>
      </c>
      <c r="N149" s="218" t="s">
        <v>43</v>
      </c>
      <c r="O149" s="64"/>
      <c r="P149" s="182">
        <f>O149*H149</f>
        <v>0</v>
      </c>
      <c r="Q149" s="182">
        <v>5.0000000000000001E-4</v>
      </c>
      <c r="R149" s="182">
        <f>Q149*H149</f>
        <v>5.0000000000000001E-4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137</v>
      </c>
      <c r="AT149" s="184" t="s">
        <v>133</v>
      </c>
      <c r="AU149" s="184" t="s">
        <v>80</v>
      </c>
      <c r="AY149" s="17" t="s">
        <v>119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80</v>
      </c>
      <c r="BK149" s="185">
        <f>ROUND(I149*H149,2)</f>
        <v>0</v>
      </c>
      <c r="BL149" s="17" t="s">
        <v>137</v>
      </c>
      <c r="BM149" s="184" t="s">
        <v>680</v>
      </c>
    </row>
    <row r="150" spans="1:65" s="2" customFormat="1" ht="24.2" customHeight="1">
      <c r="A150" s="34"/>
      <c r="B150" s="35"/>
      <c r="C150" s="209" t="s">
        <v>242</v>
      </c>
      <c r="D150" s="209" t="s">
        <v>133</v>
      </c>
      <c r="E150" s="210" t="s">
        <v>681</v>
      </c>
      <c r="F150" s="211" t="s">
        <v>682</v>
      </c>
      <c r="G150" s="212" t="s">
        <v>125</v>
      </c>
      <c r="H150" s="213">
        <v>20</v>
      </c>
      <c r="I150" s="214"/>
      <c r="J150" s="215">
        <f>ROUND(I150*H150,2)</f>
        <v>0</v>
      </c>
      <c r="K150" s="211" t="s">
        <v>559</v>
      </c>
      <c r="L150" s="216"/>
      <c r="M150" s="229" t="s">
        <v>21</v>
      </c>
      <c r="N150" s="230" t="s">
        <v>43</v>
      </c>
      <c r="O150" s="221"/>
      <c r="P150" s="222">
        <f>O150*H150</f>
        <v>0</v>
      </c>
      <c r="Q150" s="222">
        <v>2.33E-3</v>
      </c>
      <c r="R150" s="222">
        <f>Q150*H150</f>
        <v>4.6600000000000003E-2</v>
      </c>
      <c r="S150" s="222">
        <v>0</v>
      </c>
      <c r="T150" s="22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137</v>
      </c>
      <c r="AT150" s="184" t="s">
        <v>133</v>
      </c>
      <c r="AU150" s="184" t="s">
        <v>80</v>
      </c>
      <c r="AY150" s="17" t="s">
        <v>119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80</v>
      </c>
      <c r="BK150" s="185">
        <f>ROUND(I150*H150,2)</f>
        <v>0</v>
      </c>
      <c r="BL150" s="17" t="s">
        <v>137</v>
      </c>
      <c r="BM150" s="184" t="s">
        <v>683</v>
      </c>
    </row>
    <row r="151" spans="1:65" s="2" customFormat="1" ht="6.95" customHeight="1">
      <c r="A151" s="34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I5qcxLJxMeKP8YPyoiT2ew484wN60O9fqyWeTtTnMlNNiokHaDidwjkFTLUS43Pz2hulpI8xnEnq0Dbn16O7ng==" saltValue="CKAHMce9rXv9YaJUdTeFb7A3eta4K3vN0JWMssPgNjTxYEFKNnNY/b5CqV62y0PMFMZlqSlrXtySKoY29OHtQg==" spinCount="100000" sheet="1" objects="1" scenarios="1" formatColumns="0" formatRows="0" autoFilter="0"/>
  <autoFilter ref="C90:K150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7" r:id="rId2"/>
    <hyperlink ref="F99" r:id="rId3"/>
    <hyperlink ref="F101" r:id="rId4"/>
    <hyperlink ref="F104" r:id="rId5"/>
    <hyperlink ref="F106" r:id="rId6"/>
    <hyperlink ref="F108" r:id="rId7"/>
    <hyperlink ref="F117" r:id="rId8"/>
    <hyperlink ref="F121" r:id="rId9"/>
    <hyperlink ref="F126" r:id="rId10"/>
    <hyperlink ref="F128" r:id="rId11"/>
    <hyperlink ref="F132" r:id="rId12"/>
    <hyperlink ref="F137" r:id="rId13"/>
    <hyperlink ref="F140" r:id="rId14"/>
    <hyperlink ref="F142" r:id="rId15"/>
    <hyperlink ref="F145" r:id="rId16"/>
    <hyperlink ref="F147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90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4" t="str">
        <f>'Rekapitulace zakázky'!K6</f>
        <v>Oprava PZS v km 242,742 v žst. Studénka(FINAL)</v>
      </c>
      <c r="F7" s="355"/>
      <c r="G7" s="355"/>
      <c r="H7" s="355"/>
      <c r="L7" s="20"/>
    </row>
    <row r="8" spans="1:46" s="2" customFormat="1" ht="12" customHeight="1">
      <c r="A8" s="34"/>
      <c r="B8" s="39"/>
      <c r="C8" s="34"/>
      <c r="D8" s="105" t="s">
        <v>91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6" t="s">
        <v>684</v>
      </c>
      <c r="F9" s="357"/>
      <c r="G9" s="357"/>
      <c r="H9" s="357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8" t="str">
        <f>'Rekapitulace zakázky'!E14</f>
        <v>Vyplň údaj</v>
      </c>
      <c r="F18" s="359"/>
      <c r="G18" s="359"/>
      <c r="H18" s="359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21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21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0" t="s">
        <v>21</v>
      </c>
      <c r="F27" s="360"/>
      <c r="G27" s="360"/>
      <c r="H27" s="360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ROUND((SUM(BE82:BE98)),  2)</f>
        <v>0</v>
      </c>
      <c r="G33" s="34"/>
      <c r="H33" s="34"/>
      <c r="I33" s="118">
        <v>0.21</v>
      </c>
      <c r="J33" s="117">
        <f>ROUND(((SUM(BE82:BE98))*I33),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ROUND((SUM(BF82:BF98)),  2)</f>
        <v>0</v>
      </c>
      <c r="G34" s="34"/>
      <c r="H34" s="34"/>
      <c r="I34" s="118">
        <v>0.15</v>
      </c>
      <c r="J34" s="117">
        <f>ROUND(((SUM(BF82:BF98))*I34),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ROUND((SUM(BG82:BG98)),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ROUND((SUM(BH82:BH98)),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ROUND((SUM(BI82:BI98)),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1" t="str">
        <f>E7</f>
        <v>Oprava PZS v km 242,742 v žst. Studénka(FINAL)</v>
      </c>
      <c r="F48" s="362"/>
      <c r="G48" s="362"/>
      <c r="H48" s="362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91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3" t="str">
        <f>E9</f>
        <v>VON - -</v>
      </c>
      <c r="F50" s="363"/>
      <c r="G50" s="363"/>
      <c r="H50" s="363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PZZ km 242,742 ŽST Studénka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ing. Michaela Hodulová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94</v>
      </c>
      <c r="D57" s="131"/>
      <c r="E57" s="131"/>
      <c r="F57" s="131"/>
      <c r="G57" s="131"/>
      <c r="H57" s="131"/>
      <c r="I57" s="131"/>
      <c r="J57" s="132" t="s">
        <v>95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96</v>
      </c>
    </row>
    <row r="60" spans="1:47" s="9" customFormat="1" ht="24.95" customHeight="1">
      <c r="B60" s="134"/>
      <c r="C60" s="135"/>
      <c r="D60" s="136" t="s">
        <v>554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685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686</v>
      </c>
      <c r="E62" s="143"/>
      <c r="F62" s="143"/>
      <c r="G62" s="143"/>
      <c r="H62" s="143"/>
      <c r="I62" s="143"/>
      <c r="J62" s="144">
        <f>J93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104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1" t="str">
        <f>E7</f>
        <v>Oprava PZS v km 242,742 v žst. Studénka(FINAL)</v>
      </c>
      <c r="F72" s="362"/>
      <c r="G72" s="362"/>
      <c r="H72" s="362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91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33" t="str">
        <f>E9</f>
        <v>VON - -</v>
      </c>
      <c r="F74" s="363"/>
      <c r="G74" s="363"/>
      <c r="H74" s="363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22</v>
      </c>
      <c r="D76" s="36"/>
      <c r="E76" s="36"/>
      <c r="F76" s="27" t="str">
        <f>F12</f>
        <v>PZZ km 242,742 ŽST Studénka</v>
      </c>
      <c r="G76" s="36"/>
      <c r="H76" s="36"/>
      <c r="I76" s="29" t="s">
        <v>24</v>
      </c>
      <c r="J76" s="59">
        <f>IF(J12="","",J12)</f>
        <v>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>Správa železnic, státní organizace</v>
      </c>
      <c r="G78" s="36"/>
      <c r="H78" s="36"/>
      <c r="I78" s="29" t="s">
        <v>31</v>
      </c>
      <c r="J78" s="32" t="str">
        <f>E21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>ing. Michaela Hodulová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105</v>
      </c>
      <c r="D81" s="149" t="s">
        <v>57</v>
      </c>
      <c r="E81" s="149" t="s">
        <v>53</v>
      </c>
      <c r="F81" s="149" t="s">
        <v>54</v>
      </c>
      <c r="G81" s="149" t="s">
        <v>106</v>
      </c>
      <c r="H81" s="149" t="s">
        <v>107</v>
      </c>
      <c r="I81" s="149" t="s">
        <v>108</v>
      </c>
      <c r="J81" s="149" t="s">
        <v>95</v>
      </c>
      <c r="K81" s="150" t="s">
        <v>109</v>
      </c>
      <c r="L81" s="151"/>
      <c r="M81" s="68" t="s">
        <v>21</v>
      </c>
      <c r="N81" s="69" t="s">
        <v>42</v>
      </c>
      <c r="O81" s="69" t="s">
        <v>110</v>
      </c>
      <c r="P81" s="69" t="s">
        <v>111</v>
      </c>
      <c r="Q81" s="69" t="s">
        <v>112</v>
      </c>
      <c r="R81" s="69" t="s">
        <v>113</v>
      </c>
      <c r="S81" s="69" t="s">
        <v>114</v>
      </c>
      <c r="T81" s="70" t="s">
        <v>115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116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96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71</v>
      </c>
      <c r="E83" s="160" t="s">
        <v>676</v>
      </c>
      <c r="F83" s="160" t="s">
        <v>677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P84+P93</f>
        <v>0</v>
      </c>
      <c r="Q83" s="165"/>
      <c r="R83" s="166">
        <f>R84+R93</f>
        <v>0</v>
      </c>
      <c r="S83" s="165"/>
      <c r="T83" s="167">
        <f>T84+T93</f>
        <v>0</v>
      </c>
      <c r="AR83" s="168" t="s">
        <v>127</v>
      </c>
      <c r="AT83" s="169" t="s">
        <v>71</v>
      </c>
      <c r="AU83" s="169" t="s">
        <v>72</v>
      </c>
      <c r="AY83" s="168" t="s">
        <v>119</v>
      </c>
      <c r="BK83" s="170">
        <f>BK84+BK93</f>
        <v>0</v>
      </c>
    </row>
    <row r="84" spans="1:65" s="12" customFormat="1" ht="22.9" customHeight="1">
      <c r="B84" s="157"/>
      <c r="C84" s="158"/>
      <c r="D84" s="159" t="s">
        <v>71</v>
      </c>
      <c r="E84" s="171" t="s">
        <v>687</v>
      </c>
      <c r="F84" s="171" t="s">
        <v>688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SUM(P85:P92)</f>
        <v>0</v>
      </c>
      <c r="Q84" s="165"/>
      <c r="R84" s="166">
        <f>SUM(R85:R92)</f>
        <v>0</v>
      </c>
      <c r="S84" s="165"/>
      <c r="T84" s="167">
        <f>SUM(T85:T92)</f>
        <v>0</v>
      </c>
      <c r="AR84" s="168" t="s">
        <v>120</v>
      </c>
      <c r="AT84" s="169" t="s">
        <v>71</v>
      </c>
      <c r="AU84" s="169" t="s">
        <v>80</v>
      </c>
      <c r="AY84" s="168" t="s">
        <v>119</v>
      </c>
      <c r="BK84" s="170">
        <f>SUM(BK85:BK92)</f>
        <v>0</v>
      </c>
    </row>
    <row r="85" spans="1:65" s="2" customFormat="1" ht="100.5" customHeight="1">
      <c r="A85" s="34"/>
      <c r="B85" s="35"/>
      <c r="C85" s="173" t="s">
        <v>80</v>
      </c>
      <c r="D85" s="173" t="s">
        <v>122</v>
      </c>
      <c r="E85" s="174" t="s">
        <v>689</v>
      </c>
      <c r="F85" s="175" t="s">
        <v>690</v>
      </c>
      <c r="G85" s="176" t="s">
        <v>586</v>
      </c>
      <c r="H85" s="177">
        <v>1</v>
      </c>
      <c r="I85" s="178"/>
      <c r="J85" s="179">
        <f t="shared" ref="J85:J92" si="0">ROUND(I85*H85,2)</f>
        <v>0</v>
      </c>
      <c r="K85" s="175" t="s">
        <v>126</v>
      </c>
      <c r="L85" s="39"/>
      <c r="M85" s="180" t="s">
        <v>21</v>
      </c>
      <c r="N85" s="181" t="s">
        <v>43</v>
      </c>
      <c r="O85" s="64"/>
      <c r="P85" s="182">
        <f t="shared" ref="P85:P92" si="1">O85*H85</f>
        <v>0</v>
      </c>
      <c r="Q85" s="182">
        <v>0</v>
      </c>
      <c r="R85" s="182">
        <f t="shared" ref="R85:R92" si="2">Q85*H85</f>
        <v>0</v>
      </c>
      <c r="S85" s="182">
        <v>0</v>
      </c>
      <c r="T85" s="183">
        <f t="shared" ref="T85:T92" si="3"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691</v>
      </c>
      <c r="AT85" s="184" t="s">
        <v>122</v>
      </c>
      <c r="AU85" s="184" t="s">
        <v>82</v>
      </c>
      <c r="AY85" s="17" t="s">
        <v>119</v>
      </c>
      <c r="BE85" s="185">
        <f t="shared" ref="BE85:BE92" si="4">IF(N85="základní",J85,0)</f>
        <v>0</v>
      </c>
      <c r="BF85" s="185">
        <f t="shared" ref="BF85:BF92" si="5">IF(N85="snížená",J85,0)</f>
        <v>0</v>
      </c>
      <c r="BG85" s="185">
        <f t="shared" ref="BG85:BG92" si="6">IF(N85="zákl. přenesená",J85,0)</f>
        <v>0</v>
      </c>
      <c r="BH85" s="185">
        <f t="shared" ref="BH85:BH92" si="7">IF(N85="sníž. přenesená",J85,0)</f>
        <v>0</v>
      </c>
      <c r="BI85" s="185">
        <f t="shared" ref="BI85:BI92" si="8">IF(N85="nulová",J85,0)</f>
        <v>0</v>
      </c>
      <c r="BJ85" s="17" t="s">
        <v>80</v>
      </c>
      <c r="BK85" s="185">
        <f t="shared" ref="BK85:BK92" si="9">ROUND(I85*H85,2)</f>
        <v>0</v>
      </c>
      <c r="BL85" s="17" t="s">
        <v>691</v>
      </c>
      <c r="BM85" s="184" t="s">
        <v>692</v>
      </c>
    </row>
    <row r="86" spans="1:65" s="2" customFormat="1" ht="101.25" customHeight="1">
      <c r="A86" s="34"/>
      <c r="B86" s="35"/>
      <c r="C86" s="173" t="s">
        <v>82</v>
      </c>
      <c r="D86" s="173" t="s">
        <v>122</v>
      </c>
      <c r="E86" s="174" t="s">
        <v>693</v>
      </c>
      <c r="F86" s="175" t="s">
        <v>694</v>
      </c>
      <c r="G86" s="176" t="s">
        <v>586</v>
      </c>
      <c r="H86" s="177">
        <v>1</v>
      </c>
      <c r="I86" s="178"/>
      <c r="J86" s="179">
        <f t="shared" si="0"/>
        <v>0</v>
      </c>
      <c r="K86" s="175" t="s">
        <v>126</v>
      </c>
      <c r="L86" s="39"/>
      <c r="M86" s="180" t="s">
        <v>21</v>
      </c>
      <c r="N86" s="181" t="s">
        <v>43</v>
      </c>
      <c r="O86" s="64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691</v>
      </c>
      <c r="AT86" s="184" t="s">
        <v>122</v>
      </c>
      <c r="AU86" s="184" t="s">
        <v>82</v>
      </c>
      <c r="AY86" s="17" t="s">
        <v>119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17" t="s">
        <v>80</v>
      </c>
      <c r="BK86" s="185">
        <f t="shared" si="9"/>
        <v>0</v>
      </c>
      <c r="BL86" s="17" t="s">
        <v>691</v>
      </c>
      <c r="BM86" s="184" t="s">
        <v>695</v>
      </c>
    </row>
    <row r="87" spans="1:65" s="2" customFormat="1" ht="90" customHeight="1">
      <c r="A87" s="34"/>
      <c r="B87" s="35"/>
      <c r="C87" s="173" t="s">
        <v>141</v>
      </c>
      <c r="D87" s="173" t="s">
        <v>122</v>
      </c>
      <c r="E87" s="174" t="s">
        <v>696</v>
      </c>
      <c r="F87" s="175" t="s">
        <v>697</v>
      </c>
      <c r="G87" s="176" t="s">
        <v>586</v>
      </c>
      <c r="H87" s="177">
        <v>7</v>
      </c>
      <c r="I87" s="178"/>
      <c r="J87" s="179">
        <f t="shared" si="0"/>
        <v>0</v>
      </c>
      <c r="K87" s="175" t="s">
        <v>126</v>
      </c>
      <c r="L87" s="39"/>
      <c r="M87" s="180" t="s">
        <v>21</v>
      </c>
      <c r="N87" s="181" t="s">
        <v>43</v>
      </c>
      <c r="O87" s="64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691</v>
      </c>
      <c r="AT87" s="184" t="s">
        <v>122</v>
      </c>
      <c r="AU87" s="184" t="s">
        <v>82</v>
      </c>
      <c r="AY87" s="17" t="s">
        <v>119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17" t="s">
        <v>80</v>
      </c>
      <c r="BK87" s="185">
        <f t="shared" si="9"/>
        <v>0</v>
      </c>
      <c r="BL87" s="17" t="s">
        <v>691</v>
      </c>
      <c r="BM87" s="184" t="s">
        <v>698</v>
      </c>
    </row>
    <row r="88" spans="1:65" s="2" customFormat="1" ht="90" customHeight="1">
      <c r="A88" s="34"/>
      <c r="B88" s="35"/>
      <c r="C88" s="173" t="s">
        <v>127</v>
      </c>
      <c r="D88" s="173" t="s">
        <v>122</v>
      </c>
      <c r="E88" s="174" t="s">
        <v>699</v>
      </c>
      <c r="F88" s="175" t="s">
        <v>700</v>
      </c>
      <c r="G88" s="176" t="s">
        <v>136</v>
      </c>
      <c r="H88" s="177">
        <v>1</v>
      </c>
      <c r="I88" s="178"/>
      <c r="J88" s="179">
        <f t="shared" si="0"/>
        <v>0</v>
      </c>
      <c r="K88" s="175" t="s">
        <v>126</v>
      </c>
      <c r="L88" s="39"/>
      <c r="M88" s="180" t="s">
        <v>21</v>
      </c>
      <c r="N88" s="181" t="s">
        <v>43</v>
      </c>
      <c r="O88" s="64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691</v>
      </c>
      <c r="AT88" s="184" t="s">
        <v>122</v>
      </c>
      <c r="AU88" s="184" t="s">
        <v>82</v>
      </c>
      <c r="AY88" s="17" t="s">
        <v>119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80</v>
      </c>
      <c r="BK88" s="185">
        <f t="shared" si="9"/>
        <v>0</v>
      </c>
      <c r="BL88" s="17" t="s">
        <v>691</v>
      </c>
      <c r="BM88" s="184" t="s">
        <v>701</v>
      </c>
    </row>
    <row r="89" spans="1:65" s="2" customFormat="1" ht="90" customHeight="1">
      <c r="A89" s="34"/>
      <c r="B89" s="35"/>
      <c r="C89" s="173" t="s">
        <v>120</v>
      </c>
      <c r="D89" s="173" t="s">
        <v>122</v>
      </c>
      <c r="E89" s="174" t="s">
        <v>702</v>
      </c>
      <c r="F89" s="175" t="s">
        <v>703</v>
      </c>
      <c r="G89" s="176" t="s">
        <v>586</v>
      </c>
      <c r="H89" s="177">
        <v>0.5</v>
      </c>
      <c r="I89" s="178"/>
      <c r="J89" s="179">
        <f t="shared" si="0"/>
        <v>0</v>
      </c>
      <c r="K89" s="175" t="s">
        <v>126</v>
      </c>
      <c r="L89" s="39"/>
      <c r="M89" s="180" t="s">
        <v>21</v>
      </c>
      <c r="N89" s="181" t="s">
        <v>43</v>
      </c>
      <c r="O89" s="64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691</v>
      </c>
      <c r="AT89" s="184" t="s">
        <v>122</v>
      </c>
      <c r="AU89" s="184" t="s">
        <v>82</v>
      </c>
      <c r="AY89" s="17" t="s">
        <v>119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80</v>
      </c>
      <c r="BK89" s="185">
        <f t="shared" si="9"/>
        <v>0</v>
      </c>
      <c r="BL89" s="17" t="s">
        <v>691</v>
      </c>
      <c r="BM89" s="184" t="s">
        <v>704</v>
      </c>
    </row>
    <row r="90" spans="1:65" s="2" customFormat="1" ht="90" customHeight="1">
      <c r="A90" s="34"/>
      <c r="B90" s="35"/>
      <c r="C90" s="173" t="s">
        <v>151</v>
      </c>
      <c r="D90" s="173" t="s">
        <v>122</v>
      </c>
      <c r="E90" s="174" t="s">
        <v>705</v>
      </c>
      <c r="F90" s="175" t="s">
        <v>706</v>
      </c>
      <c r="G90" s="176" t="s">
        <v>586</v>
      </c>
      <c r="H90" s="177">
        <v>1</v>
      </c>
      <c r="I90" s="178"/>
      <c r="J90" s="179">
        <f t="shared" si="0"/>
        <v>0</v>
      </c>
      <c r="K90" s="175" t="s">
        <v>126</v>
      </c>
      <c r="L90" s="39"/>
      <c r="M90" s="180" t="s">
        <v>21</v>
      </c>
      <c r="N90" s="181" t="s">
        <v>43</v>
      </c>
      <c r="O90" s="64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691</v>
      </c>
      <c r="AT90" s="184" t="s">
        <v>122</v>
      </c>
      <c r="AU90" s="184" t="s">
        <v>82</v>
      </c>
      <c r="AY90" s="17" t="s">
        <v>119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80</v>
      </c>
      <c r="BK90" s="185">
        <f t="shared" si="9"/>
        <v>0</v>
      </c>
      <c r="BL90" s="17" t="s">
        <v>691</v>
      </c>
      <c r="BM90" s="184" t="s">
        <v>707</v>
      </c>
    </row>
    <row r="91" spans="1:65" s="2" customFormat="1" ht="168" customHeight="1">
      <c r="A91" s="34"/>
      <c r="B91" s="35"/>
      <c r="C91" s="173" t="s">
        <v>155</v>
      </c>
      <c r="D91" s="173" t="s">
        <v>122</v>
      </c>
      <c r="E91" s="174" t="s">
        <v>708</v>
      </c>
      <c r="F91" s="175" t="s">
        <v>709</v>
      </c>
      <c r="G91" s="176" t="s">
        <v>586</v>
      </c>
      <c r="H91" s="177">
        <v>10.5</v>
      </c>
      <c r="I91" s="178"/>
      <c r="J91" s="179">
        <f t="shared" si="0"/>
        <v>0</v>
      </c>
      <c r="K91" s="175" t="s">
        <v>126</v>
      </c>
      <c r="L91" s="39"/>
      <c r="M91" s="180" t="s">
        <v>21</v>
      </c>
      <c r="N91" s="181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691</v>
      </c>
      <c r="AT91" s="184" t="s">
        <v>122</v>
      </c>
      <c r="AU91" s="184" t="s">
        <v>82</v>
      </c>
      <c r="AY91" s="17" t="s">
        <v>119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80</v>
      </c>
      <c r="BK91" s="185">
        <f t="shared" si="9"/>
        <v>0</v>
      </c>
      <c r="BL91" s="17" t="s">
        <v>691</v>
      </c>
      <c r="BM91" s="184" t="s">
        <v>710</v>
      </c>
    </row>
    <row r="92" spans="1:65" s="2" customFormat="1" ht="55.5" customHeight="1">
      <c r="A92" s="34"/>
      <c r="B92" s="35"/>
      <c r="C92" s="173" t="s">
        <v>159</v>
      </c>
      <c r="D92" s="173" t="s">
        <v>122</v>
      </c>
      <c r="E92" s="174" t="s">
        <v>711</v>
      </c>
      <c r="F92" s="175" t="s">
        <v>712</v>
      </c>
      <c r="G92" s="176" t="s">
        <v>586</v>
      </c>
      <c r="H92" s="177">
        <v>7</v>
      </c>
      <c r="I92" s="178"/>
      <c r="J92" s="179">
        <f t="shared" si="0"/>
        <v>0</v>
      </c>
      <c r="K92" s="175" t="s">
        <v>21</v>
      </c>
      <c r="L92" s="39"/>
      <c r="M92" s="180" t="s">
        <v>21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691</v>
      </c>
      <c r="AT92" s="184" t="s">
        <v>122</v>
      </c>
      <c r="AU92" s="184" t="s">
        <v>82</v>
      </c>
      <c r="AY92" s="17" t="s">
        <v>119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80</v>
      </c>
      <c r="BK92" s="185">
        <f t="shared" si="9"/>
        <v>0</v>
      </c>
      <c r="BL92" s="17" t="s">
        <v>691</v>
      </c>
      <c r="BM92" s="184" t="s">
        <v>713</v>
      </c>
    </row>
    <row r="93" spans="1:65" s="12" customFormat="1" ht="22.9" customHeight="1">
      <c r="B93" s="157"/>
      <c r="C93" s="158"/>
      <c r="D93" s="159" t="s">
        <v>71</v>
      </c>
      <c r="E93" s="171" t="s">
        <v>714</v>
      </c>
      <c r="F93" s="171" t="s">
        <v>715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SUM(P94:P98)</f>
        <v>0</v>
      </c>
      <c r="Q93" s="165"/>
      <c r="R93" s="166">
        <f>SUM(R94:R98)</f>
        <v>0</v>
      </c>
      <c r="S93" s="165"/>
      <c r="T93" s="167">
        <f>SUM(T94:T98)</f>
        <v>0</v>
      </c>
      <c r="AR93" s="168" t="s">
        <v>120</v>
      </c>
      <c r="AT93" s="169" t="s">
        <v>71</v>
      </c>
      <c r="AU93" s="169" t="s">
        <v>80</v>
      </c>
      <c r="AY93" s="168" t="s">
        <v>119</v>
      </c>
      <c r="BK93" s="170">
        <f>SUM(BK94:BK98)</f>
        <v>0</v>
      </c>
    </row>
    <row r="94" spans="1:65" s="2" customFormat="1" ht="33" customHeight="1">
      <c r="A94" s="34"/>
      <c r="B94" s="35"/>
      <c r="C94" s="173" t="s">
        <v>163</v>
      </c>
      <c r="D94" s="173" t="s">
        <v>122</v>
      </c>
      <c r="E94" s="174" t="s">
        <v>716</v>
      </c>
      <c r="F94" s="175" t="s">
        <v>717</v>
      </c>
      <c r="G94" s="176" t="s">
        <v>718</v>
      </c>
      <c r="H94" s="231"/>
      <c r="I94" s="178"/>
      <c r="J94" s="179">
        <f>ROUND(I94*H94,2)</f>
        <v>0</v>
      </c>
      <c r="K94" s="175" t="s">
        <v>126</v>
      </c>
      <c r="L94" s="39"/>
      <c r="M94" s="180" t="s">
        <v>21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719</v>
      </c>
      <c r="AT94" s="184" t="s">
        <v>122</v>
      </c>
      <c r="AU94" s="184" t="s">
        <v>82</v>
      </c>
      <c r="AY94" s="17" t="s">
        <v>119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719</v>
      </c>
      <c r="BM94" s="184" t="s">
        <v>720</v>
      </c>
    </row>
    <row r="95" spans="1:65" s="2" customFormat="1" ht="90" customHeight="1">
      <c r="A95" s="34"/>
      <c r="B95" s="35"/>
      <c r="C95" s="173" t="s">
        <v>167</v>
      </c>
      <c r="D95" s="173" t="s">
        <v>122</v>
      </c>
      <c r="E95" s="174" t="s">
        <v>721</v>
      </c>
      <c r="F95" s="175" t="s">
        <v>722</v>
      </c>
      <c r="G95" s="176" t="s">
        <v>718</v>
      </c>
      <c r="H95" s="231"/>
      <c r="I95" s="178"/>
      <c r="J95" s="179">
        <f>ROUND(I95*H95,2)</f>
        <v>0</v>
      </c>
      <c r="K95" s="175" t="s">
        <v>126</v>
      </c>
      <c r="L95" s="39"/>
      <c r="M95" s="180" t="s">
        <v>21</v>
      </c>
      <c r="N95" s="181" t="s">
        <v>43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719</v>
      </c>
      <c r="AT95" s="184" t="s">
        <v>122</v>
      </c>
      <c r="AU95" s="184" t="s">
        <v>82</v>
      </c>
      <c r="AY95" s="17" t="s">
        <v>119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80</v>
      </c>
      <c r="BK95" s="185">
        <f>ROUND(I95*H95,2)</f>
        <v>0</v>
      </c>
      <c r="BL95" s="17" t="s">
        <v>719</v>
      </c>
      <c r="BM95" s="184" t="s">
        <v>723</v>
      </c>
    </row>
    <row r="96" spans="1:65" s="2" customFormat="1" ht="21.75" customHeight="1">
      <c r="A96" s="34"/>
      <c r="B96" s="35"/>
      <c r="C96" s="173" t="s">
        <v>171</v>
      </c>
      <c r="D96" s="173" t="s">
        <v>122</v>
      </c>
      <c r="E96" s="174" t="s">
        <v>724</v>
      </c>
      <c r="F96" s="175" t="s">
        <v>725</v>
      </c>
      <c r="G96" s="176" t="s">
        <v>718</v>
      </c>
      <c r="H96" s="231"/>
      <c r="I96" s="178"/>
      <c r="J96" s="179">
        <f>ROUND(I96*H96,2)</f>
        <v>0</v>
      </c>
      <c r="K96" s="175" t="s">
        <v>126</v>
      </c>
      <c r="L96" s="39"/>
      <c r="M96" s="180" t="s">
        <v>21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719</v>
      </c>
      <c r="AT96" s="184" t="s">
        <v>122</v>
      </c>
      <c r="AU96" s="184" t="s">
        <v>82</v>
      </c>
      <c r="AY96" s="17" t="s">
        <v>119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80</v>
      </c>
      <c r="BK96" s="185">
        <f>ROUND(I96*H96,2)</f>
        <v>0</v>
      </c>
      <c r="BL96" s="17" t="s">
        <v>719</v>
      </c>
      <c r="BM96" s="184" t="s">
        <v>726</v>
      </c>
    </row>
    <row r="97" spans="1:65" s="2" customFormat="1" ht="66.75" customHeight="1">
      <c r="A97" s="34"/>
      <c r="B97" s="35"/>
      <c r="C97" s="173" t="s">
        <v>175</v>
      </c>
      <c r="D97" s="173" t="s">
        <v>122</v>
      </c>
      <c r="E97" s="174" t="s">
        <v>727</v>
      </c>
      <c r="F97" s="175" t="s">
        <v>728</v>
      </c>
      <c r="G97" s="176" t="s">
        <v>718</v>
      </c>
      <c r="H97" s="231"/>
      <c r="I97" s="178"/>
      <c r="J97" s="179">
        <f>ROUND(I97*H97,2)</f>
        <v>0</v>
      </c>
      <c r="K97" s="175" t="s">
        <v>126</v>
      </c>
      <c r="L97" s="39"/>
      <c r="M97" s="180" t="s">
        <v>21</v>
      </c>
      <c r="N97" s="181" t="s">
        <v>43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719</v>
      </c>
      <c r="AT97" s="184" t="s">
        <v>122</v>
      </c>
      <c r="AU97" s="184" t="s">
        <v>82</v>
      </c>
      <c r="AY97" s="17" t="s">
        <v>119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80</v>
      </c>
      <c r="BK97" s="185">
        <f>ROUND(I97*H97,2)</f>
        <v>0</v>
      </c>
      <c r="BL97" s="17" t="s">
        <v>719</v>
      </c>
      <c r="BM97" s="184" t="s">
        <v>729</v>
      </c>
    </row>
    <row r="98" spans="1:65" s="2" customFormat="1" ht="44.25" customHeight="1">
      <c r="A98" s="34"/>
      <c r="B98" s="35"/>
      <c r="C98" s="173" t="s">
        <v>179</v>
      </c>
      <c r="D98" s="173" t="s">
        <v>122</v>
      </c>
      <c r="E98" s="174" t="s">
        <v>730</v>
      </c>
      <c r="F98" s="175" t="s">
        <v>731</v>
      </c>
      <c r="G98" s="176" t="s">
        <v>718</v>
      </c>
      <c r="H98" s="231"/>
      <c r="I98" s="178"/>
      <c r="J98" s="179">
        <f>ROUND(I98*H98,2)</f>
        <v>0</v>
      </c>
      <c r="K98" s="175" t="s">
        <v>126</v>
      </c>
      <c r="L98" s="39"/>
      <c r="M98" s="219" t="s">
        <v>21</v>
      </c>
      <c r="N98" s="220" t="s">
        <v>43</v>
      </c>
      <c r="O98" s="221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719</v>
      </c>
      <c r="AT98" s="184" t="s">
        <v>122</v>
      </c>
      <c r="AU98" s="184" t="s">
        <v>82</v>
      </c>
      <c r="AY98" s="17" t="s">
        <v>119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719</v>
      </c>
      <c r="BM98" s="184" t="s">
        <v>732</v>
      </c>
    </row>
    <row r="99" spans="1:65" s="2" customFormat="1" ht="6.95" customHeight="1">
      <c r="A99" s="34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39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sheetProtection algorithmName="SHA-512" hashValue="agJ6EgcI343ha48n+FjppI5v0Rpumj/gLFDMmdBdGiTYuxF+M39E2lK6sMwS22W68U5UdRygQmFvTkFOpQzVcg==" saltValue="RaM2uhonShljQwHr817gosAMh3QNX08FjIJjzQofrRIzpaL6JP465xhc61sjEp2YbEOHddIYTjjba1QvJ844tg==" spinCount="100000" sheet="1" objects="1" scenarios="1" formatColumns="0" formatRows="0" autoFilter="0"/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65" t="s">
        <v>733</v>
      </c>
      <c r="D3" s="365"/>
      <c r="E3" s="365"/>
      <c r="F3" s="365"/>
      <c r="G3" s="365"/>
      <c r="H3" s="365"/>
      <c r="I3" s="365"/>
      <c r="J3" s="365"/>
      <c r="K3" s="237"/>
    </row>
    <row r="4" spans="2:11" s="1" customFormat="1" ht="25.5" customHeight="1">
      <c r="B4" s="238"/>
      <c r="C4" s="370" t="s">
        <v>734</v>
      </c>
      <c r="D4" s="370"/>
      <c r="E4" s="370"/>
      <c r="F4" s="370"/>
      <c r="G4" s="370"/>
      <c r="H4" s="370"/>
      <c r="I4" s="370"/>
      <c r="J4" s="370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69" t="s">
        <v>735</v>
      </c>
      <c r="D6" s="369"/>
      <c r="E6" s="369"/>
      <c r="F6" s="369"/>
      <c r="G6" s="369"/>
      <c r="H6" s="369"/>
      <c r="I6" s="369"/>
      <c r="J6" s="369"/>
      <c r="K6" s="239"/>
    </row>
    <row r="7" spans="2:11" s="1" customFormat="1" ht="15" customHeight="1">
      <c r="B7" s="242"/>
      <c r="C7" s="369" t="s">
        <v>736</v>
      </c>
      <c r="D7" s="369"/>
      <c r="E7" s="369"/>
      <c r="F7" s="369"/>
      <c r="G7" s="369"/>
      <c r="H7" s="369"/>
      <c r="I7" s="369"/>
      <c r="J7" s="369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69" t="s">
        <v>737</v>
      </c>
      <c r="D9" s="369"/>
      <c r="E9" s="369"/>
      <c r="F9" s="369"/>
      <c r="G9" s="369"/>
      <c r="H9" s="369"/>
      <c r="I9" s="369"/>
      <c r="J9" s="369"/>
      <c r="K9" s="239"/>
    </row>
    <row r="10" spans="2:11" s="1" customFormat="1" ht="15" customHeight="1">
      <c r="B10" s="242"/>
      <c r="C10" s="241"/>
      <c r="D10" s="369" t="s">
        <v>738</v>
      </c>
      <c r="E10" s="369"/>
      <c r="F10" s="369"/>
      <c r="G10" s="369"/>
      <c r="H10" s="369"/>
      <c r="I10" s="369"/>
      <c r="J10" s="369"/>
      <c r="K10" s="239"/>
    </row>
    <row r="11" spans="2:11" s="1" customFormat="1" ht="15" customHeight="1">
      <c r="B11" s="242"/>
      <c r="C11" s="243"/>
      <c r="D11" s="369" t="s">
        <v>739</v>
      </c>
      <c r="E11" s="369"/>
      <c r="F11" s="369"/>
      <c r="G11" s="369"/>
      <c r="H11" s="369"/>
      <c r="I11" s="369"/>
      <c r="J11" s="369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740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69" t="s">
        <v>741</v>
      </c>
      <c r="E15" s="369"/>
      <c r="F15" s="369"/>
      <c r="G15" s="369"/>
      <c r="H15" s="369"/>
      <c r="I15" s="369"/>
      <c r="J15" s="369"/>
      <c r="K15" s="239"/>
    </row>
    <row r="16" spans="2:11" s="1" customFormat="1" ht="15" customHeight="1">
      <c r="B16" s="242"/>
      <c r="C16" s="243"/>
      <c r="D16" s="369" t="s">
        <v>742</v>
      </c>
      <c r="E16" s="369"/>
      <c r="F16" s="369"/>
      <c r="G16" s="369"/>
      <c r="H16" s="369"/>
      <c r="I16" s="369"/>
      <c r="J16" s="369"/>
      <c r="K16" s="239"/>
    </row>
    <row r="17" spans="2:11" s="1" customFormat="1" ht="15" customHeight="1">
      <c r="B17" s="242"/>
      <c r="C17" s="243"/>
      <c r="D17" s="369" t="s">
        <v>743</v>
      </c>
      <c r="E17" s="369"/>
      <c r="F17" s="369"/>
      <c r="G17" s="369"/>
      <c r="H17" s="369"/>
      <c r="I17" s="369"/>
      <c r="J17" s="369"/>
      <c r="K17" s="239"/>
    </row>
    <row r="18" spans="2:11" s="1" customFormat="1" ht="15" customHeight="1">
      <c r="B18" s="242"/>
      <c r="C18" s="243"/>
      <c r="D18" s="243"/>
      <c r="E18" s="245" t="s">
        <v>85</v>
      </c>
      <c r="F18" s="369" t="s">
        <v>744</v>
      </c>
      <c r="G18" s="369"/>
      <c r="H18" s="369"/>
      <c r="I18" s="369"/>
      <c r="J18" s="369"/>
      <c r="K18" s="239"/>
    </row>
    <row r="19" spans="2:11" s="1" customFormat="1" ht="15" customHeight="1">
      <c r="B19" s="242"/>
      <c r="C19" s="243"/>
      <c r="D19" s="243"/>
      <c r="E19" s="245" t="s">
        <v>745</v>
      </c>
      <c r="F19" s="369" t="s">
        <v>746</v>
      </c>
      <c r="G19" s="369"/>
      <c r="H19" s="369"/>
      <c r="I19" s="369"/>
      <c r="J19" s="369"/>
      <c r="K19" s="239"/>
    </row>
    <row r="20" spans="2:11" s="1" customFormat="1" ht="15" customHeight="1">
      <c r="B20" s="242"/>
      <c r="C20" s="243"/>
      <c r="D20" s="243"/>
      <c r="E20" s="245" t="s">
        <v>79</v>
      </c>
      <c r="F20" s="369" t="s">
        <v>747</v>
      </c>
      <c r="G20" s="369"/>
      <c r="H20" s="369"/>
      <c r="I20" s="369"/>
      <c r="J20" s="369"/>
      <c r="K20" s="239"/>
    </row>
    <row r="21" spans="2:11" s="1" customFormat="1" ht="15" customHeight="1">
      <c r="B21" s="242"/>
      <c r="C21" s="243"/>
      <c r="D21" s="243"/>
      <c r="E21" s="245" t="s">
        <v>87</v>
      </c>
      <c r="F21" s="369" t="s">
        <v>748</v>
      </c>
      <c r="G21" s="369"/>
      <c r="H21" s="369"/>
      <c r="I21" s="369"/>
      <c r="J21" s="369"/>
      <c r="K21" s="239"/>
    </row>
    <row r="22" spans="2:11" s="1" customFormat="1" ht="15" customHeight="1">
      <c r="B22" s="242"/>
      <c r="C22" s="243"/>
      <c r="D22" s="243"/>
      <c r="E22" s="245" t="s">
        <v>676</v>
      </c>
      <c r="F22" s="369" t="s">
        <v>677</v>
      </c>
      <c r="G22" s="369"/>
      <c r="H22" s="369"/>
      <c r="I22" s="369"/>
      <c r="J22" s="369"/>
      <c r="K22" s="239"/>
    </row>
    <row r="23" spans="2:11" s="1" customFormat="1" ht="15" customHeight="1">
      <c r="B23" s="242"/>
      <c r="C23" s="243"/>
      <c r="D23" s="243"/>
      <c r="E23" s="245" t="s">
        <v>749</v>
      </c>
      <c r="F23" s="369" t="s">
        <v>750</v>
      </c>
      <c r="G23" s="369"/>
      <c r="H23" s="369"/>
      <c r="I23" s="369"/>
      <c r="J23" s="369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69" t="s">
        <v>751</v>
      </c>
      <c r="D25" s="369"/>
      <c r="E25" s="369"/>
      <c r="F25" s="369"/>
      <c r="G25" s="369"/>
      <c r="H25" s="369"/>
      <c r="I25" s="369"/>
      <c r="J25" s="369"/>
      <c r="K25" s="239"/>
    </row>
    <row r="26" spans="2:11" s="1" customFormat="1" ht="15" customHeight="1">
      <c r="B26" s="242"/>
      <c r="C26" s="369" t="s">
        <v>752</v>
      </c>
      <c r="D26" s="369"/>
      <c r="E26" s="369"/>
      <c r="F26" s="369"/>
      <c r="G26" s="369"/>
      <c r="H26" s="369"/>
      <c r="I26" s="369"/>
      <c r="J26" s="369"/>
      <c r="K26" s="239"/>
    </row>
    <row r="27" spans="2:11" s="1" customFormat="1" ht="15" customHeight="1">
      <c r="B27" s="242"/>
      <c r="C27" s="241"/>
      <c r="D27" s="369" t="s">
        <v>753</v>
      </c>
      <c r="E27" s="369"/>
      <c r="F27" s="369"/>
      <c r="G27" s="369"/>
      <c r="H27" s="369"/>
      <c r="I27" s="369"/>
      <c r="J27" s="369"/>
      <c r="K27" s="239"/>
    </row>
    <row r="28" spans="2:11" s="1" customFormat="1" ht="15" customHeight="1">
      <c r="B28" s="242"/>
      <c r="C28" s="243"/>
      <c r="D28" s="369" t="s">
        <v>754</v>
      </c>
      <c r="E28" s="369"/>
      <c r="F28" s="369"/>
      <c r="G28" s="369"/>
      <c r="H28" s="369"/>
      <c r="I28" s="369"/>
      <c r="J28" s="369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69" t="s">
        <v>755</v>
      </c>
      <c r="E30" s="369"/>
      <c r="F30" s="369"/>
      <c r="G30" s="369"/>
      <c r="H30" s="369"/>
      <c r="I30" s="369"/>
      <c r="J30" s="369"/>
      <c r="K30" s="239"/>
    </row>
    <row r="31" spans="2:11" s="1" customFormat="1" ht="15" customHeight="1">
      <c r="B31" s="242"/>
      <c r="C31" s="243"/>
      <c r="D31" s="369" t="s">
        <v>756</v>
      </c>
      <c r="E31" s="369"/>
      <c r="F31" s="369"/>
      <c r="G31" s="369"/>
      <c r="H31" s="369"/>
      <c r="I31" s="369"/>
      <c r="J31" s="369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69" t="s">
        <v>757</v>
      </c>
      <c r="E33" s="369"/>
      <c r="F33" s="369"/>
      <c r="G33" s="369"/>
      <c r="H33" s="369"/>
      <c r="I33" s="369"/>
      <c r="J33" s="369"/>
      <c r="K33" s="239"/>
    </row>
    <row r="34" spans="2:11" s="1" customFormat="1" ht="15" customHeight="1">
      <c r="B34" s="242"/>
      <c r="C34" s="243"/>
      <c r="D34" s="369" t="s">
        <v>758</v>
      </c>
      <c r="E34" s="369"/>
      <c r="F34" s="369"/>
      <c r="G34" s="369"/>
      <c r="H34" s="369"/>
      <c r="I34" s="369"/>
      <c r="J34" s="369"/>
      <c r="K34" s="239"/>
    </row>
    <row r="35" spans="2:11" s="1" customFormat="1" ht="15" customHeight="1">
      <c r="B35" s="242"/>
      <c r="C35" s="243"/>
      <c r="D35" s="369" t="s">
        <v>759</v>
      </c>
      <c r="E35" s="369"/>
      <c r="F35" s="369"/>
      <c r="G35" s="369"/>
      <c r="H35" s="369"/>
      <c r="I35" s="369"/>
      <c r="J35" s="369"/>
      <c r="K35" s="239"/>
    </row>
    <row r="36" spans="2:11" s="1" customFormat="1" ht="15" customHeight="1">
      <c r="B36" s="242"/>
      <c r="C36" s="243"/>
      <c r="D36" s="241"/>
      <c r="E36" s="244" t="s">
        <v>105</v>
      </c>
      <c r="F36" s="241"/>
      <c r="G36" s="369" t="s">
        <v>760</v>
      </c>
      <c r="H36" s="369"/>
      <c r="I36" s="369"/>
      <c r="J36" s="369"/>
      <c r="K36" s="239"/>
    </row>
    <row r="37" spans="2:11" s="1" customFormat="1" ht="30.75" customHeight="1">
      <c r="B37" s="242"/>
      <c r="C37" s="243"/>
      <c r="D37" s="241"/>
      <c r="E37" s="244" t="s">
        <v>761</v>
      </c>
      <c r="F37" s="241"/>
      <c r="G37" s="369" t="s">
        <v>762</v>
      </c>
      <c r="H37" s="369"/>
      <c r="I37" s="369"/>
      <c r="J37" s="369"/>
      <c r="K37" s="239"/>
    </row>
    <row r="38" spans="2:11" s="1" customFormat="1" ht="15" customHeight="1">
      <c r="B38" s="242"/>
      <c r="C38" s="243"/>
      <c r="D38" s="241"/>
      <c r="E38" s="244" t="s">
        <v>53</v>
      </c>
      <c r="F38" s="241"/>
      <c r="G38" s="369" t="s">
        <v>763</v>
      </c>
      <c r="H38" s="369"/>
      <c r="I38" s="369"/>
      <c r="J38" s="369"/>
      <c r="K38" s="239"/>
    </row>
    <row r="39" spans="2:11" s="1" customFormat="1" ht="15" customHeight="1">
      <c r="B39" s="242"/>
      <c r="C39" s="243"/>
      <c r="D39" s="241"/>
      <c r="E39" s="244" t="s">
        <v>54</v>
      </c>
      <c r="F39" s="241"/>
      <c r="G39" s="369" t="s">
        <v>764</v>
      </c>
      <c r="H39" s="369"/>
      <c r="I39" s="369"/>
      <c r="J39" s="369"/>
      <c r="K39" s="239"/>
    </row>
    <row r="40" spans="2:11" s="1" customFormat="1" ht="15" customHeight="1">
      <c r="B40" s="242"/>
      <c r="C40" s="243"/>
      <c r="D40" s="241"/>
      <c r="E40" s="244" t="s">
        <v>106</v>
      </c>
      <c r="F40" s="241"/>
      <c r="G40" s="369" t="s">
        <v>765</v>
      </c>
      <c r="H40" s="369"/>
      <c r="I40" s="369"/>
      <c r="J40" s="369"/>
      <c r="K40" s="239"/>
    </row>
    <row r="41" spans="2:11" s="1" customFormat="1" ht="15" customHeight="1">
      <c r="B41" s="242"/>
      <c r="C41" s="243"/>
      <c r="D41" s="241"/>
      <c r="E41" s="244" t="s">
        <v>107</v>
      </c>
      <c r="F41" s="241"/>
      <c r="G41" s="369" t="s">
        <v>766</v>
      </c>
      <c r="H41" s="369"/>
      <c r="I41" s="369"/>
      <c r="J41" s="369"/>
      <c r="K41" s="239"/>
    </row>
    <row r="42" spans="2:11" s="1" customFormat="1" ht="15" customHeight="1">
      <c r="B42" s="242"/>
      <c r="C42" s="243"/>
      <c r="D42" s="241"/>
      <c r="E42" s="244" t="s">
        <v>767</v>
      </c>
      <c r="F42" s="241"/>
      <c r="G42" s="369" t="s">
        <v>768</v>
      </c>
      <c r="H42" s="369"/>
      <c r="I42" s="369"/>
      <c r="J42" s="369"/>
      <c r="K42" s="239"/>
    </row>
    <row r="43" spans="2:11" s="1" customFormat="1" ht="15" customHeight="1">
      <c r="B43" s="242"/>
      <c r="C43" s="243"/>
      <c r="D43" s="241"/>
      <c r="E43" s="244"/>
      <c r="F43" s="241"/>
      <c r="G43" s="369" t="s">
        <v>769</v>
      </c>
      <c r="H43" s="369"/>
      <c r="I43" s="369"/>
      <c r="J43" s="369"/>
      <c r="K43" s="239"/>
    </row>
    <row r="44" spans="2:11" s="1" customFormat="1" ht="15" customHeight="1">
      <c r="B44" s="242"/>
      <c r="C44" s="243"/>
      <c r="D44" s="241"/>
      <c r="E44" s="244" t="s">
        <v>770</v>
      </c>
      <c r="F44" s="241"/>
      <c r="G44" s="369" t="s">
        <v>771</v>
      </c>
      <c r="H44" s="369"/>
      <c r="I44" s="369"/>
      <c r="J44" s="369"/>
      <c r="K44" s="239"/>
    </row>
    <row r="45" spans="2:11" s="1" customFormat="1" ht="15" customHeight="1">
      <c r="B45" s="242"/>
      <c r="C45" s="243"/>
      <c r="D45" s="241"/>
      <c r="E45" s="244" t="s">
        <v>109</v>
      </c>
      <c r="F45" s="241"/>
      <c r="G45" s="369" t="s">
        <v>772</v>
      </c>
      <c r="H45" s="369"/>
      <c r="I45" s="369"/>
      <c r="J45" s="369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69" t="s">
        <v>773</v>
      </c>
      <c r="E47" s="369"/>
      <c r="F47" s="369"/>
      <c r="G47" s="369"/>
      <c r="H47" s="369"/>
      <c r="I47" s="369"/>
      <c r="J47" s="369"/>
      <c r="K47" s="239"/>
    </row>
    <row r="48" spans="2:11" s="1" customFormat="1" ht="15" customHeight="1">
      <c r="B48" s="242"/>
      <c r="C48" s="243"/>
      <c r="D48" s="243"/>
      <c r="E48" s="369" t="s">
        <v>774</v>
      </c>
      <c r="F48" s="369"/>
      <c r="G48" s="369"/>
      <c r="H48" s="369"/>
      <c r="I48" s="369"/>
      <c r="J48" s="369"/>
      <c r="K48" s="239"/>
    </row>
    <row r="49" spans="2:11" s="1" customFormat="1" ht="15" customHeight="1">
      <c r="B49" s="242"/>
      <c r="C49" s="243"/>
      <c r="D49" s="243"/>
      <c r="E49" s="369" t="s">
        <v>775</v>
      </c>
      <c r="F49" s="369"/>
      <c r="G49" s="369"/>
      <c r="H49" s="369"/>
      <c r="I49" s="369"/>
      <c r="J49" s="369"/>
      <c r="K49" s="239"/>
    </row>
    <row r="50" spans="2:11" s="1" customFormat="1" ht="15" customHeight="1">
      <c r="B50" s="242"/>
      <c r="C50" s="243"/>
      <c r="D50" s="243"/>
      <c r="E50" s="369" t="s">
        <v>776</v>
      </c>
      <c r="F50" s="369"/>
      <c r="G50" s="369"/>
      <c r="H50" s="369"/>
      <c r="I50" s="369"/>
      <c r="J50" s="369"/>
      <c r="K50" s="239"/>
    </row>
    <row r="51" spans="2:11" s="1" customFormat="1" ht="15" customHeight="1">
      <c r="B51" s="242"/>
      <c r="C51" s="243"/>
      <c r="D51" s="369" t="s">
        <v>777</v>
      </c>
      <c r="E51" s="369"/>
      <c r="F51" s="369"/>
      <c r="G51" s="369"/>
      <c r="H51" s="369"/>
      <c r="I51" s="369"/>
      <c r="J51" s="369"/>
      <c r="K51" s="239"/>
    </row>
    <row r="52" spans="2:11" s="1" customFormat="1" ht="25.5" customHeight="1">
      <c r="B52" s="238"/>
      <c r="C52" s="370" t="s">
        <v>778</v>
      </c>
      <c r="D52" s="370"/>
      <c r="E52" s="370"/>
      <c r="F52" s="370"/>
      <c r="G52" s="370"/>
      <c r="H52" s="370"/>
      <c r="I52" s="370"/>
      <c r="J52" s="370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69" t="s">
        <v>779</v>
      </c>
      <c r="D54" s="369"/>
      <c r="E54" s="369"/>
      <c r="F54" s="369"/>
      <c r="G54" s="369"/>
      <c r="H54" s="369"/>
      <c r="I54" s="369"/>
      <c r="J54" s="369"/>
      <c r="K54" s="239"/>
    </row>
    <row r="55" spans="2:11" s="1" customFormat="1" ht="15" customHeight="1">
      <c r="B55" s="238"/>
      <c r="C55" s="369" t="s">
        <v>780</v>
      </c>
      <c r="D55" s="369"/>
      <c r="E55" s="369"/>
      <c r="F55" s="369"/>
      <c r="G55" s="369"/>
      <c r="H55" s="369"/>
      <c r="I55" s="369"/>
      <c r="J55" s="369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69" t="s">
        <v>781</v>
      </c>
      <c r="D57" s="369"/>
      <c r="E57" s="369"/>
      <c r="F57" s="369"/>
      <c r="G57" s="369"/>
      <c r="H57" s="369"/>
      <c r="I57" s="369"/>
      <c r="J57" s="369"/>
      <c r="K57" s="239"/>
    </row>
    <row r="58" spans="2:11" s="1" customFormat="1" ht="15" customHeight="1">
      <c r="B58" s="238"/>
      <c r="C58" s="243"/>
      <c r="D58" s="369" t="s">
        <v>782</v>
      </c>
      <c r="E58" s="369"/>
      <c r="F58" s="369"/>
      <c r="G58" s="369"/>
      <c r="H58" s="369"/>
      <c r="I58" s="369"/>
      <c r="J58" s="369"/>
      <c r="K58" s="239"/>
    </row>
    <row r="59" spans="2:11" s="1" customFormat="1" ht="15" customHeight="1">
      <c r="B59" s="238"/>
      <c r="C59" s="243"/>
      <c r="D59" s="369" t="s">
        <v>783</v>
      </c>
      <c r="E59" s="369"/>
      <c r="F59" s="369"/>
      <c r="G59" s="369"/>
      <c r="H59" s="369"/>
      <c r="I59" s="369"/>
      <c r="J59" s="369"/>
      <c r="K59" s="239"/>
    </row>
    <row r="60" spans="2:11" s="1" customFormat="1" ht="15" customHeight="1">
      <c r="B60" s="238"/>
      <c r="C60" s="243"/>
      <c r="D60" s="369" t="s">
        <v>784</v>
      </c>
      <c r="E60" s="369"/>
      <c r="F60" s="369"/>
      <c r="G60" s="369"/>
      <c r="H60" s="369"/>
      <c r="I60" s="369"/>
      <c r="J60" s="369"/>
      <c r="K60" s="239"/>
    </row>
    <row r="61" spans="2:11" s="1" customFormat="1" ht="15" customHeight="1">
      <c r="B61" s="238"/>
      <c r="C61" s="243"/>
      <c r="D61" s="369" t="s">
        <v>785</v>
      </c>
      <c r="E61" s="369"/>
      <c r="F61" s="369"/>
      <c r="G61" s="369"/>
      <c r="H61" s="369"/>
      <c r="I61" s="369"/>
      <c r="J61" s="369"/>
      <c r="K61" s="239"/>
    </row>
    <row r="62" spans="2:11" s="1" customFormat="1" ht="15" customHeight="1">
      <c r="B62" s="238"/>
      <c r="C62" s="243"/>
      <c r="D62" s="371" t="s">
        <v>786</v>
      </c>
      <c r="E62" s="371"/>
      <c r="F62" s="371"/>
      <c r="G62" s="371"/>
      <c r="H62" s="371"/>
      <c r="I62" s="371"/>
      <c r="J62" s="371"/>
      <c r="K62" s="239"/>
    </row>
    <row r="63" spans="2:11" s="1" customFormat="1" ht="15" customHeight="1">
      <c r="B63" s="238"/>
      <c r="C63" s="243"/>
      <c r="D63" s="369" t="s">
        <v>787</v>
      </c>
      <c r="E63" s="369"/>
      <c r="F63" s="369"/>
      <c r="G63" s="369"/>
      <c r="H63" s="369"/>
      <c r="I63" s="369"/>
      <c r="J63" s="369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69" t="s">
        <v>788</v>
      </c>
      <c r="E65" s="369"/>
      <c r="F65" s="369"/>
      <c r="G65" s="369"/>
      <c r="H65" s="369"/>
      <c r="I65" s="369"/>
      <c r="J65" s="369"/>
      <c r="K65" s="239"/>
    </row>
    <row r="66" spans="2:11" s="1" customFormat="1" ht="15" customHeight="1">
      <c r="B66" s="238"/>
      <c r="C66" s="243"/>
      <c r="D66" s="371" t="s">
        <v>789</v>
      </c>
      <c r="E66" s="371"/>
      <c r="F66" s="371"/>
      <c r="G66" s="371"/>
      <c r="H66" s="371"/>
      <c r="I66" s="371"/>
      <c r="J66" s="371"/>
      <c r="K66" s="239"/>
    </row>
    <row r="67" spans="2:11" s="1" customFormat="1" ht="15" customHeight="1">
      <c r="B67" s="238"/>
      <c r="C67" s="243"/>
      <c r="D67" s="369" t="s">
        <v>790</v>
      </c>
      <c r="E67" s="369"/>
      <c r="F67" s="369"/>
      <c r="G67" s="369"/>
      <c r="H67" s="369"/>
      <c r="I67" s="369"/>
      <c r="J67" s="369"/>
      <c r="K67" s="239"/>
    </row>
    <row r="68" spans="2:11" s="1" customFormat="1" ht="15" customHeight="1">
      <c r="B68" s="238"/>
      <c r="C68" s="243"/>
      <c r="D68" s="369" t="s">
        <v>791</v>
      </c>
      <c r="E68" s="369"/>
      <c r="F68" s="369"/>
      <c r="G68" s="369"/>
      <c r="H68" s="369"/>
      <c r="I68" s="369"/>
      <c r="J68" s="369"/>
      <c r="K68" s="239"/>
    </row>
    <row r="69" spans="2:11" s="1" customFormat="1" ht="15" customHeight="1">
      <c r="B69" s="238"/>
      <c r="C69" s="243"/>
      <c r="D69" s="369" t="s">
        <v>792</v>
      </c>
      <c r="E69" s="369"/>
      <c r="F69" s="369"/>
      <c r="G69" s="369"/>
      <c r="H69" s="369"/>
      <c r="I69" s="369"/>
      <c r="J69" s="369"/>
      <c r="K69" s="239"/>
    </row>
    <row r="70" spans="2:11" s="1" customFormat="1" ht="15" customHeight="1">
      <c r="B70" s="238"/>
      <c r="C70" s="243"/>
      <c r="D70" s="369" t="s">
        <v>793</v>
      </c>
      <c r="E70" s="369"/>
      <c r="F70" s="369"/>
      <c r="G70" s="369"/>
      <c r="H70" s="369"/>
      <c r="I70" s="369"/>
      <c r="J70" s="369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4" t="s">
        <v>794</v>
      </c>
      <c r="D75" s="364"/>
      <c r="E75" s="364"/>
      <c r="F75" s="364"/>
      <c r="G75" s="364"/>
      <c r="H75" s="364"/>
      <c r="I75" s="364"/>
      <c r="J75" s="364"/>
      <c r="K75" s="256"/>
    </row>
    <row r="76" spans="2:11" s="1" customFormat="1" ht="17.25" customHeight="1">
      <c r="B76" s="255"/>
      <c r="C76" s="257" t="s">
        <v>795</v>
      </c>
      <c r="D76" s="257"/>
      <c r="E76" s="257"/>
      <c r="F76" s="257" t="s">
        <v>796</v>
      </c>
      <c r="G76" s="258"/>
      <c r="H76" s="257" t="s">
        <v>54</v>
      </c>
      <c r="I76" s="257" t="s">
        <v>57</v>
      </c>
      <c r="J76" s="257" t="s">
        <v>797</v>
      </c>
      <c r="K76" s="256"/>
    </row>
    <row r="77" spans="2:11" s="1" customFormat="1" ht="17.25" customHeight="1">
      <c r="B77" s="255"/>
      <c r="C77" s="259" t="s">
        <v>798</v>
      </c>
      <c r="D77" s="259"/>
      <c r="E77" s="259"/>
      <c r="F77" s="260" t="s">
        <v>799</v>
      </c>
      <c r="G77" s="261"/>
      <c r="H77" s="259"/>
      <c r="I77" s="259"/>
      <c r="J77" s="259" t="s">
        <v>800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53</v>
      </c>
      <c r="D79" s="264"/>
      <c r="E79" s="264"/>
      <c r="F79" s="265" t="s">
        <v>801</v>
      </c>
      <c r="G79" s="266"/>
      <c r="H79" s="244" t="s">
        <v>802</v>
      </c>
      <c r="I79" s="244" t="s">
        <v>803</v>
      </c>
      <c r="J79" s="244">
        <v>20</v>
      </c>
      <c r="K79" s="256"/>
    </row>
    <row r="80" spans="2:11" s="1" customFormat="1" ht="15" customHeight="1">
      <c r="B80" s="255"/>
      <c r="C80" s="244" t="s">
        <v>804</v>
      </c>
      <c r="D80" s="244"/>
      <c r="E80" s="244"/>
      <c r="F80" s="265" t="s">
        <v>801</v>
      </c>
      <c r="G80" s="266"/>
      <c r="H80" s="244" t="s">
        <v>805</v>
      </c>
      <c r="I80" s="244" t="s">
        <v>803</v>
      </c>
      <c r="J80" s="244">
        <v>120</v>
      </c>
      <c r="K80" s="256"/>
    </row>
    <row r="81" spans="2:11" s="1" customFormat="1" ht="15" customHeight="1">
      <c r="B81" s="267"/>
      <c r="C81" s="244" t="s">
        <v>806</v>
      </c>
      <c r="D81" s="244"/>
      <c r="E81" s="244"/>
      <c r="F81" s="265" t="s">
        <v>807</v>
      </c>
      <c r="G81" s="266"/>
      <c r="H81" s="244" t="s">
        <v>808</v>
      </c>
      <c r="I81" s="244" t="s">
        <v>803</v>
      </c>
      <c r="J81" s="244">
        <v>50</v>
      </c>
      <c r="K81" s="256"/>
    </row>
    <row r="82" spans="2:11" s="1" customFormat="1" ht="15" customHeight="1">
      <c r="B82" s="267"/>
      <c r="C82" s="244" t="s">
        <v>809</v>
      </c>
      <c r="D82" s="244"/>
      <c r="E82" s="244"/>
      <c r="F82" s="265" t="s">
        <v>801</v>
      </c>
      <c r="G82" s="266"/>
      <c r="H82" s="244" t="s">
        <v>810</v>
      </c>
      <c r="I82" s="244" t="s">
        <v>811</v>
      </c>
      <c r="J82" s="244"/>
      <c r="K82" s="256"/>
    </row>
    <row r="83" spans="2:11" s="1" customFormat="1" ht="15" customHeight="1">
      <c r="B83" s="267"/>
      <c r="C83" s="268" t="s">
        <v>812</v>
      </c>
      <c r="D83" s="268"/>
      <c r="E83" s="268"/>
      <c r="F83" s="269" t="s">
        <v>807</v>
      </c>
      <c r="G83" s="268"/>
      <c r="H83" s="268" t="s">
        <v>813</v>
      </c>
      <c r="I83" s="268" t="s">
        <v>803</v>
      </c>
      <c r="J83" s="268">
        <v>15</v>
      </c>
      <c r="K83" s="256"/>
    </row>
    <row r="84" spans="2:11" s="1" customFormat="1" ht="15" customHeight="1">
      <c r="B84" s="267"/>
      <c r="C84" s="268" t="s">
        <v>814</v>
      </c>
      <c r="D84" s="268"/>
      <c r="E84" s="268"/>
      <c r="F84" s="269" t="s">
        <v>807</v>
      </c>
      <c r="G84" s="268"/>
      <c r="H84" s="268" t="s">
        <v>815</v>
      </c>
      <c r="I84" s="268" t="s">
        <v>803</v>
      </c>
      <c r="J84" s="268">
        <v>15</v>
      </c>
      <c r="K84" s="256"/>
    </row>
    <row r="85" spans="2:11" s="1" customFormat="1" ht="15" customHeight="1">
      <c r="B85" s="267"/>
      <c r="C85" s="268" t="s">
        <v>816</v>
      </c>
      <c r="D85" s="268"/>
      <c r="E85" s="268"/>
      <c r="F85" s="269" t="s">
        <v>807</v>
      </c>
      <c r="G85" s="268"/>
      <c r="H85" s="268" t="s">
        <v>817</v>
      </c>
      <c r="I85" s="268" t="s">
        <v>803</v>
      </c>
      <c r="J85" s="268">
        <v>20</v>
      </c>
      <c r="K85" s="256"/>
    </row>
    <row r="86" spans="2:11" s="1" customFormat="1" ht="15" customHeight="1">
      <c r="B86" s="267"/>
      <c r="C86" s="268" t="s">
        <v>818</v>
      </c>
      <c r="D86" s="268"/>
      <c r="E86" s="268"/>
      <c r="F86" s="269" t="s">
        <v>807</v>
      </c>
      <c r="G86" s="268"/>
      <c r="H86" s="268" t="s">
        <v>819</v>
      </c>
      <c r="I86" s="268" t="s">
        <v>803</v>
      </c>
      <c r="J86" s="268">
        <v>20</v>
      </c>
      <c r="K86" s="256"/>
    </row>
    <row r="87" spans="2:11" s="1" customFormat="1" ht="15" customHeight="1">
      <c r="B87" s="267"/>
      <c r="C87" s="244" t="s">
        <v>820</v>
      </c>
      <c r="D87" s="244"/>
      <c r="E87" s="244"/>
      <c r="F87" s="265" t="s">
        <v>807</v>
      </c>
      <c r="G87" s="266"/>
      <c r="H87" s="244" t="s">
        <v>821</v>
      </c>
      <c r="I87" s="244" t="s">
        <v>803</v>
      </c>
      <c r="J87" s="244">
        <v>50</v>
      </c>
      <c r="K87" s="256"/>
    </row>
    <row r="88" spans="2:11" s="1" customFormat="1" ht="15" customHeight="1">
      <c r="B88" s="267"/>
      <c r="C88" s="244" t="s">
        <v>822</v>
      </c>
      <c r="D88" s="244"/>
      <c r="E88" s="244"/>
      <c r="F88" s="265" t="s">
        <v>807</v>
      </c>
      <c r="G88" s="266"/>
      <c r="H88" s="244" t="s">
        <v>823</v>
      </c>
      <c r="I88" s="244" t="s">
        <v>803</v>
      </c>
      <c r="J88" s="244">
        <v>20</v>
      </c>
      <c r="K88" s="256"/>
    </row>
    <row r="89" spans="2:11" s="1" customFormat="1" ht="15" customHeight="1">
      <c r="B89" s="267"/>
      <c r="C89" s="244" t="s">
        <v>824</v>
      </c>
      <c r="D89" s="244"/>
      <c r="E89" s="244"/>
      <c r="F89" s="265" t="s">
        <v>807</v>
      </c>
      <c r="G89" s="266"/>
      <c r="H89" s="244" t="s">
        <v>825</v>
      </c>
      <c r="I89" s="244" t="s">
        <v>803</v>
      </c>
      <c r="J89" s="244">
        <v>20</v>
      </c>
      <c r="K89" s="256"/>
    </row>
    <row r="90" spans="2:11" s="1" customFormat="1" ht="15" customHeight="1">
      <c r="B90" s="267"/>
      <c r="C90" s="244" t="s">
        <v>826</v>
      </c>
      <c r="D90" s="244"/>
      <c r="E90" s="244"/>
      <c r="F90" s="265" t="s">
        <v>807</v>
      </c>
      <c r="G90" s="266"/>
      <c r="H90" s="244" t="s">
        <v>827</v>
      </c>
      <c r="I90" s="244" t="s">
        <v>803</v>
      </c>
      <c r="J90" s="244">
        <v>50</v>
      </c>
      <c r="K90" s="256"/>
    </row>
    <row r="91" spans="2:11" s="1" customFormat="1" ht="15" customHeight="1">
      <c r="B91" s="267"/>
      <c r="C91" s="244" t="s">
        <v>828</v>
      </c>
      <c r="D91" s="244"/>
      <c r="E91" s="244"/>
      <c r="F91" s="265" t="s">
        <v>807</v>
      </c>
      <c r="G91" s="266"/>
      <c r="H91" s="244" t="s">
        <v>828</v>
      </c>
      <c r="I91" s="244" t="s">
        <v>803</v>
      </c>
      <c r="J91" s="244">
        <v>50</v>
      </c>
      <c r="K91" s="256"/>
    </row>
    <row r="92" spans="2:11" s="1" customFormat="1" ht="15" customHeight="1">
      <c r="B92" s="267"/>
      <c r="C92" s="244" t="s">
        <v>829</v>
      </c>
      <c r="D92" s="244"/>
      <c r="E92" s="244"/>
      <c r="F92" s="265" t="s">
        <v>807</v>
      </c>
      <c r="G92" s="266"/>
      <c r="H92" s="244" t="s">
        <v>830</v>
      </c>
      <c r="I92" s="244" t="s">
        <v>803</v>
      </c>
      <c r="J92" s="244">
        <v>255</v>
      </c>
      <c r="K92" s="256"/>
    </row>
    <row r="93" spans="2:11" s="1" customFormat="1" ht="15" customHeight="1">
      <c r="B93" s="267"/>
      <c r="C93" s="244" t="s">
        <v>831</v>
      </c>
      <c r="D93" s="244"/>
      <c r="E93" s="244"/>
      <c r="F93" s="265" t="s">
        <v>801</v>
      </c>
      <c r="G93" s="266"/>
      <c r="H93" s="244" t="s">
        <v>832</v>
      </c>
      <c r="I93" s="244" t="s">
        <v>833</v>
      </c>
      <c r="J93" s="244"/>
      <c r="K93" s="256"/>
    </row>
    <row r="94" spans="2:11" s="1" customFormat="1" ht="15" customHeight="1">
      <c r="B94" s="267"/>
      <c r="C94" s="244" t="s">
        <v>834</v>
      </c>
      <c r="D94" s="244"/>
      <c r="E94" s="244"/>
      <c r="F94" s="265" t="s">
        <v>801</v>
      </c>
      <c r="G94" s="266"/>
      <c r="H94" s="244" t="s">
        <v>835</v>
      </c>
      <c r="I94" s="244" t="s">
        <v>836</v>
      </c>
      <c r="J94" s="244"/>
      <c r="K94" s="256"/>
    </row>
    <row r="95" spans="2:11" s="1" customFormat="1" ht="15" customHeight="1">
      <c r="B95" s="267"/>
      <c r="C95" s="244" t="s">
        <v>837</v>
      </c>
      <c r="D95" s="244"/>
      <c r="E95" s="244"/>
      <c r="F95" s="265" t="s">
        <v>801</v>
      </c>
      <c r="G95" s="266"/>
      <c r="H95" s="244" t="s">
        <v>837</v>
      </c>
      <c r="I95" s="244" t="s">
        <v>836</v>
      </c>
      <c r="J95" s="244"/>
      <c r="K95" s="256"/>
    </row>
    <row r="96" spans="2:11" s="1" customFormat="1" ht="15" customHeight="1">
      <c r="B96" s="267"/>
      <c r="C96" s="244" t="s">
        <v>38</v>
      </c>
      <c r="D96" s="244"/>
      <c r="E96" s="244"/>
      <c r="F96" s="265" t="s">
        <v>801</v>
      </c>
      <c r="G96" s="266"/>
      <c r="H96" s="244" t="s">
        <v>838</v>
      </c>
      <c r="I96" s="244" t="s">
        <v>836</v>
      </c>
      <c r="J96" s="244"/>
      <c r="K96" s="256"/>
    </row>
    <row r="97" spans="2:11" s="1" customFormat="1" ht="15" customHeight="1">
      <c r="B97" s="267"/>
      <c r="C97" s="244" t="s">
        <v>48</v>
      </c>
      <c r="D97" s="244"/>
      <c r="E97" s="244"/>
      <c r="F97" s="265" t="s">
        <v>801</v>
      </c>
      <c r="G97" s="266"/>
      <c r="H97" s="244" t="s">
        <v>839</v>
      </c>
      <c r="I97" s="244" t="s">
        <v>836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4" t="s">
        <v>840</v>
      </c>
      <c r="D102" s="364"/>
      <c r="E102" s="364"/>
      <c r="F102" s="364"/>
      <c r="G102" s="364"/>
      <c r="H102" s="364"/>
      <c r="I102" s="364"/>
      <c r="J102" s="364"/>
      <c r="K102" s="256"/>
    </row>
    <row r="103" spans="2:11" s="1" customFormat="1" ht="17.25" customHeight="1">
      <c r="B103" s="255"/>
      <c r="C103" s="257" t="s">
        <v>795</v>
      </c>
      <c r="D103" s="257"/>
      <c r="E103" s="257"/>
      <c r="F103" s="257" t="s">
        <v>796</v>
      </c>
      <c r="G103" s="258"/>
      <c r="H103" s="257" t="s">
        <v>54</v>
      </c>
      <c r="I103" s="257" t="s">
        <v>57</v>
      </c>
      <c r="J103" s="257" t="s">
        <v>797</v>
      </c>
      <c r="K103" s="256"/>
    </row>
    <row r="104" spans="2:11" s="1" customFormat="1" ht="17.25" customHeight="1">
      <c r="B104" s="255"/>
      <c r="C104" s="259" t="s">
        <v>798</v>
      </c>
      <c r="D104" s="259"/>
      <c r="E104" s="259"/>
      <c r="F104" s="260" t="s">
        <v>799</v>
      </c>
      <c r="G104" s="261"/>
      <c r="H104" s="259"/>
      <c r="I104" s="259"/>
      <c r="J104" s="259" t="s">
        <v>800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53</v>
      </c>
      <c r="D106" s="264"/>
      <c r="E106" s="264"/>
      <c r="F106" s="265" t="s">
        <v>801</v>
      </c>
      <c r="G106" s="244"/>
      <c r="H106" s="244" t="s">
        <v>841</v>
      </c>
      <c r="I106" s="244" t="s">
        <v>803</v>
      </c>
      <c r="J106" s="244">
        <v>20</v>
      </c>
      <c r="K106" s="256"/>
    </row>
    <row r="107" spans="2:11" s="1" customFormat="1" ht="15" customHeight="1">
      <c r="B107" s="255"/>
      <c r="C107" s="244" t="s">
        <v>804</v>
      </c>
      <c r="D107" s="244"/>
      <c r="E107" s="244"/>
      <c r="F107" s="265" t="s">
        <v>801</v>
      </c>
      <c r="G107" s="244"/>
      <c r="H107" s="244" t="s">
        <v>841</v>
      </c>
      <c r="I107" s="244" t="s">
        <v>803</v>
      </c>
      <c r="J107" s="244">
        <v>120</v>
      </c>
      <c r="K107" s="256"/>
    </row>
    <row r="108" spans="2:11" s="1" customFormat="1" ht="15" customHeight="1">
      <c r="B108" s="267"/>
      <c r="C108" s="244" t="s">
        <v>806</v>
      </c>
      <c r="D108" s="244"/>
      <c r="E108" s="244"/>
      <c r="F108" s="265" t="s">
        <v>807</v>
      </c>
      <c r="G108" s="244"/>
      <c r="H108" s="244" t="s">
        <v>841</v>
      </c>
      <c r="I108" s="244" t="s">
        <v>803</v>
      </c>
      <c r="J108" s="244">
        <v>50</v>
      </c>
      <c r="K108" s="256"/>
    </row>
    <row r="109" spans="2:11" s="1" customFormat="1" ht="15" customHeight="1">
      <c r="B109" s="267"/>
      <c r="C109" s="244" t="s">
        <v>809</v>
      </c>
      <c r="D109" s="244"/>
      <c r="E109" s="244"/>
      <c r="F109" s="265" t="s">
        <v>801</v>
      </c>
      <c r="G109" s="244"/>
      <c r="H109" s="244" t="s">
        <v>841</v>
      </c>
      <c r="I109" s="244" t="s">
        <v>811</v>
      </c>
      <c r="J109" s="244"/>
      <c r="K109" s="256"/>
    </row>
    <row r="110" spans="2:11" s="1" customFormat="1" ht="15" customHeight="1">
      <c r="B110" s="267"/>
      <c r="C110" s="244" t="s">
        <v>820</v>
      </c>
      <c r="D110" s="244"/>
      <c r="E110" s="244"/>
      <c r="F110" s="265" t="s">
        <v>807</v>
      </c>
      <c r="G110" s="244"/>
      <c r="H110" s="244" t="s">
        <v>841</v>
      </c>
      <c r="I110" s="244" t="s">
        <v>803</v>
      </c>
      <c r="J110" s="244">
        <v>50</v>
      </c>
      <c r="K110" s="256"/>
    </row>
    <row r="111" spans="2:11" s="1" customFormat="1" ht="15" customHeight="1">
      <c r="B111" s="267"/>
      <c r="C111" s="244" t="s">
        <v>828</v>
      </c>
      <c r="D111" s="244"/>
      <c r="E111" s="244"/>
      <c r="F111" s="265" t="s">
        <v>807</v>
      </c>
      <c r="G111" s="244"/>
      <c r="H111" s="244" t="s">
        <v>841</v>
      </c>
      <c r="I111" s="244" t="s">
        <v>803</v>
      </c>
      <c r="J111" s="244">
        <v>50</v>
      </c>
      <c r="K111" s="256"/>
    </row>
    <row r="112" spans="2:11" s="1" customFormat="1" ht="15" customHeight="1">
      <c r="B112" s="267"/>
      <c r="C112" s="244" t="s">
        <v>826</v>
      </c>
      <c r="D112" s="244"/>
      <c r="E112" s="244"/>
      <c r="F112" s="265" t="s">
        <v>807</v>
      </c>
      <c r="G112" s="244"/>
      <c r="H112" s="244" t="s">
        <v>841</v>
      </c>
      <c r="I112" s="244" t="s">
        <v>803</v>
      </c>
      <c r="J112" s="244">
        <v>50</v>
      </c>
      <c r="K112" s="256"/>
    </row>
    <row r="113" spans="2:11" s="1" customFormat="1" ht="15" customHeight="1">
      <c r="B113" s="267"/>
      <c r="C113" s="244" t="s">
        <v>53</v>
      </c>
      <c r="D113" s="244"/>
      <c r="E113" s="244"/>
      <c r="F113" s="265" t="s">
        <v>801</v>
      </c>
      <c r="G113" s="244"/>
      <c r="H113" s="244" t="s">
        <v>842</v>
      </c>
      <c r="I113" s="244" t="s">
        <v>803</v>
      </c>
      <c r="J113" s="244">
        <v>20</v>
      </c>
      <c r="K113" s="256"/>
    </row>
    <row r="114" spans="2:11" s="1" customFormat="1" ht="15" customHeight="1">
      <c r="B114" s="267"/>
      <c r="C114" s="244" t="s">
        <v>843</v>
      </c>
      <c r="D114" s="244"/>
      <c r="E114" s="244"/>
      <c r="F114" s="265" t="s">
        <v>801</v>
      </c>
      <c r="G114" s="244"/>
      <c r="H114" s="244" t="s">
        <v>844</v>
      </c>
      <c r="I114" s="244" t="s">
        <v>803</v>
      </c>
      <c r="J114" s="244">
        <v>120</v>
      </c>
      <c r="K114" s="256"/>
    </row>
    <row r="115" spans="2:11" s="1" customFormat="1" ht="15" customHeight="1">
      <c r="B115" s="267"/>
      <c r="C115" s="244" t="s">
        <v>38</v>
      </c>
      <c r="D115" s="244"/>
      <c r="E115" s="244"/>
      <c r="F115" s="265" t="s">
        <v>801</v>
      </c>
      <c r="G115" s="244"/>
      <c r="H115" s="244" t="s">
        <v>845</v>
      </c>
      <c r="I115" s="244" t="s">
        <v>836</v>
      </c>
      <c r="J115" s="244"/>
      <c r="K115" s="256"/>
    </row>
    <row r="116" spans="2:11" s="1" customFormat="1" ht="15" customHeight="1">
      <c r="B116" s="267"/>
      <c r="C116" s="244" t="s">
        <v>48</v>
      </c>
      <c r="D116" s="244"/>
      <c r="E116" s="244"/>
      <c r="F116" s="265" t="s">
        <v>801</v>
      </c>
      <c r="G116" s="244"/>
      <c r="H116" s="244" t="s">
        <v>846</v>
      </c>
      <c r="I116" s="244" t="s">
        <v>836</v>
      </c>
      <c r="J116" s="244"/>
      <c r="K116" s="256"/>
    </row>
    <row r="117" spans="2:11" s="1" customFormat="1" ht="15" customHeight="1">
      <c r="B117" s="267"/>
      <c r="C117" s="244" t="s">
        <v>57</v>
      </c>
      <c r="D117" s="244"/>
      <c r="E117" s="244"/>
      <c r="F117" s="265" t="s">
        <v>801</v>
      </c>
      <c r="G117" s="244"/>
      <c r="H117" s="244" t="s">
        <v>847</v>
      </c>
      <c r="I117" s="244" t="s">
        <v>848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65" t="s">
        <v>849</v>
      </c>
      <c r="D122" s="365"/>
      <c r="E122" s="365"/>
      <c r="F122" s="365"/>
      <c r="G122" s="365"/>
      <c r="H122" s="365"/>
      <c r="I122" s="365"/>
      <c r="J122" s="365"/>
      <c r="K122" s="284"/>
    </row>
    <row r="123" spans="2:11" s="1" customFormat="1" ht="17.25" customHeight="1">
      <c r="B123" s="285"/>
      <c r="C123" s="257" t="s">
        <v>795</v>
      </c>
      <c r="D123" s="257"/>
      <c r="E123" s="257"/>
      <c r="F123" s="257" t="s">
        <v>796</v>
      </c>
      <c r="G123" s="258"/>
      <c r="H123" s="257" t="s">
        <v>54</v>
      </c>
      <c r="I123" s="257" t="s">
        <v>57</v>
      </c>
      <c r="J123" s="257" t="s">
        <v>797</v>
      </c>
      <c r="K123" s="286"/>
    </row>
    <row r="124" spans="2:11" s="1" customFormat="1" ht="17.25" customHeight="1">
      <c r="B124" s="285"/>
      <c r="C124" s="259" t="s">
        <v>798</v>
      </c>
      <c r="D124" s="259"/>
      <c r="E124" s="259"/>
      <c r="F124" s="260" t="s">
        <v>799</v>
      </c>
      <c r="G124" s="261"/>
      <c r="H124" s="259"/>
      <c r="I124" s="259"/>
      <c r="J124" s="259" t="s">
        <v>800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804</v>
      </c>
      <c r="D126" s="264"/>
      <c r="E126" s="264"/>
      <c r="F126" s="265" t="s">
        <v>801</v>
      </c>
      <c r="G126" s="244"/>
      <c r="H126" s="244" t="s">
        <v>841</v>
      </c>
      <c r="I126" s="244" t="s">
        <v>803</v>
      </c>
      <c r="J126" s="244">
        <v>120</v>
      </c>
      <c r="K126" s="290"/>
    </row>
    <row r="127" spans="2:11" s="1" customFormat="1" ht="15" customHeight="1">
      <c r="B127" s="287"/>
      <c r="C127" s="244" t="s">
        <v>850</v>
      </c>
      <c r="D127" s="244"/>
      <c r="E127" s="244"/>
      <c r="F127" s="265" t="s">
        <v>801</v>
      </c>
      <c r="G127" s="244"/>
      <c r="H127" s="244" t="s">
        <v>851</v>
      </c>
      <c r="I127" s="244" t="s">
        <v>803</v>
      </c>
      <c r="J127" s="244" t="s">
        <v>852</v>
      </c>
      <c r="K127" s="290"/>
    </row>
    <row r="128" spans="2:11" s="1" customFormat="1" ht="15" customHeight="1">
      <c r="B128" s="287"/>
      <c r="C128" s="244" t="s">
        <v>749</v>
      </c>
      <c r="D128" s="244"/>
      <c r="E128" s="244"/>
      <c r="F128" s="265" t="s">
        <v>801</v>
      </c>
      <c r="G128" s="244"/>
      <c r="H128" s="244" t="s">
        <v>853</v>
      </c>
      <c r="I128" s="244" t="s">
        <v>803</v>
      </c>
      <c r="J128" s="244" t="s">
        <v>852</v>
      </c>
      <c r="K128" s="290"/>
    </row>
    <row r="129" spans="2:11" s="1" customFormat="1" ht="15" customHeight="1">
      <c r="B129" s="287"/>
      <c r="C129" s="244" t="s">
        <v>812</v>
      </c>
      <c r="D129" s="244"/>
      <c r="E129" s="244"/>
      <c r="F129" s="265" t="s">
        <v>807</v>
      </c>
      <c r="G129" s="244"/>
      <c r="H129" s="244" t="s">
        <v>813</v>
      </c>
      <c r="I129" s="244" t="s">
        <v>803</v>
      </c>
      <c r="J129" s="244">
        <v>15</v>
      </c>
      <c r="K129" s="290"/>
    </row>
    <row r="130" spans="2:11" s="1" customFormat="1" ht="15" customHeight="1">
      <c r="B130" s="287"/>
      <c r="C130" s="268" t="s">
        <v>814</v>
      </c>
      <c r="D130" s="268"/>
      <c r="E130" s="268"/>
      <c r="F130" s="269" t="s">
        <v>807</v>
      </c>
      <c r="G130" s="268"/>
      <c r="H130" s="268" t="s">
        <v>815</v>
      </c>
      <c r="I130" s="268" t="s">
        <v>803</v>
      </c>
      <c r="J130" s="268">
        <v>15</v>
      </c>
      <c r="K130" s="290"/>
    </row>
    <row r="131" spans="2:11" s="1" customFormat="1" ht="15" customHeight="1">
      <c r="B131" s="287"/>
      <c r="C131" s="268" t="s">
        <v>816</v>
      </c>
      <c r="D131" s="268"/>
      <c r="E131" s="268"/>
      <c r="F131" s="269" t="s">
        <v>807</v>
      </c>
      <c r="G131" s="268"/>
      <c r="H131" s="268" t="s">
        <v>817</v>
      </c>
      <c r="I131" s="268" t="s">
        <v>803</v>
      </c>
      <c r="J131" s="268">
        <v>20</v>
      </c>
      <c r="K131" s="290"/>
    </row>
    <row r="132" spans="2:11" s="1" customFormat="1" ht="15" customHeight="1">
      <c r="B132" s="287"/>
      <c r="C132" s="268" t="s">
        <v>818</v>
      </c>
      <c r="D132" s="268"/>
      <c r="E132" s="268"/>
      <c r="F132" s="269" t="s">
        <v>807</v>
      </c>
      <c r="G132" s="268"/>
      <c r="H132" s="268" t="s">
        <v>819</v>
      </c>
      <c r="I132" s="268" t="s">
        <v>803</v>
      </c>
      <c r="J132" s="268">
        <v>20</v>
      </c>
      <c r="K132" s="290"/>
    </row>
    <row r="133" spans="2:11" s="1" customFormat="1" ht="15" customHeight="1">
      <c r="B133" s="287"/>
      <c r="C133" s="244" t="s">
        <v>806</v>
      </c>
      <c r="D133" s="244"/>
      <c r="E133" s="244"/>
      <c r="F133" s="265" t="s">
        <v>807</v>
      </c>
      <c r="G133" s="244"/>
      <c r="H133" s="244" t="s">
        <v>841</v>
      </c>
      <c r="I133" s="244" t="s">
        <v>803</v>
      </c>
      <c r="J133" s="244">
        <v>50</v>
      </c>
      <c r="K133" s="290"/>
    </row>
    <row r="134" spans="2:11" s="1" customFormat="1" ht="15" customHeight="1">
      <c r="B134" s="287"/>
      <c r="C134" s="244" t="s">
        <v>820</v>
      </c>
      <c r="D134" s="244"/>
      <c r="E134" s="244"/>
      <c r="F134" s="265" t="s">
        <v>807</v>
      </c>
      <c r="G134" s="244"/>
      <c r="H134" s="244" t="s">
        <v>841</v>
      </c>
      <c r="I134" s="244" t="s">
        <v>803</v>
      </c>
      <c r="J134" s="244">
        <v>50</v>
      </c>
      <c r="K134" s="290"/>
    </row>
    <row r="135" spans="2:11" s="1" customFormat="1" ht="15" customHeight="1">
      <c r="B135" s="287"/>
      <c r="C135" s="244" t="s">
        <v>826</v>
      </c>
      <c r="D135" s="244"/>
      <c r="E135" s="244"/>
      <c r="F135" s="265" t="s">
        <v>807</v>
      </c>
      <c r="G135" s="244"/>
      <c r="H135" s="244" t="s">
        <v>841</v>
      </c>
      <c r="I135" s="244" t="s">
        <v>803</v>
      </c>
      <c r="J135" s="244">
        <v>50</v>
      </c>
      <c r="K135" s="290"/>
    </row>
    <row r="136" spans="2:11" s="1" customFormat="1" ht="15" customHeight="1">
      <c r="B136" s="287"/>
      <c r="C136" s="244" t="s">
        <v>828</v>
      </c>
      <c r="D136" s="244"/>
      <c r="E136" s="244"/>
      <c r="F136" s="265" t="s">
        <v>807</v>
      </c>
      <c r="G136" s="244"/>
      <c r="H136" s="244" t="s">
        <v>841</v>
      </c>
      <c r="I136" s="244" t="s">
        <v>803</v>
      </c>
      <c r="J136" s="244">
        <v>50</v>
      </c>
      <c r="K136" s="290"/>
    </row>
    <row r="137" spans="2:11" s="1" customFormat="1" ht="15" customHeight="1">
      <c r="B137" s="287"/>
      <c r="C137" s="244" t="s">
        <v>829</v>
      </c>
      <c r="D137" s="244"/>
      <c r="E137" s="244"/>
      <c r="F137" s="265" t="s">
        <v>807</v>
      </c>
      <c r="G137" s="244"/>
      <c r="H137" s="244" t="s">
        <v>854</v>
      </c>
      <c r="I137" s="244" t="s">
        <v>803</v>
      </c>
      <c r="J137" s="244">
        <v>255</v>
      </c>
      <c r="K137" s="290"/>
    </row>
    <row r="138" spans="2:11" s="1" customFormat="1" ht="15" customHeight="1">
      <c r="B138" s="287"/>
      <c r="C138" s="244" t="s">
        <v>831</v>
      </c>
      <c r="D138" s="244"/>
      <c r="E138" s="244"/>
      <c r="F138" s="265" t="s">
        <v>801</v>
      </c>
      <c r="G138" s="244"/>
      <c r="H138" s="244" t="s">
        <v>855</v>
      </c>
      <c r="I138" s="244" t="s">
        <v>833</v>
      </c>
      <c r="J138" s="244"/>
      <c r="K138" s="290"/>
    </row>
    <row r="139" spans="2:11" s="1" customFormat="1" ht="15" customHeight="1">
      <c r="B139" s="287"/>
      <c r="C139" s="244" t="s">
        <v>834</v>
      </c>
      <c r="D139" s="244"/>
      <c r="E139" s="244"/>
      <c r="F139" s="265" t="s">
        <v>801</v>
      </c>
      <c r="G139" s="244"/>
      <c r="H139" s="244" t="s">
        <v>856</v>
      </c>
      <c r="I139" s="244" t="s">
        <v>836</v>
      </c>
      <c r="J139" s="244"/>
      <c r="K139" s="290"/>
    </row>
    <row r="140" spans="2:11" s="1" customFormat="1" ht="15" customHeight="1">
      <c r="B140" s="287"/>
      <c r="C140" s="244" t="s">
        <v>837</v>
      </c>
      <c r="D140" s="244"/>
      <c r="E140" s="244"/>
      <c r="F140" s="265" t="s">
        <v>801</v>
      </c>
      <c r="G140" s="244"/>
      <c r="H140" s="244" t="s">
        <v>837</v>
      </c>
      <c r="I140" s="244" t="s">
        <v>836</v>
      </c>
      <c r="J140" s="244"/>
      <c r="K140" s="290"/>
    </row>
    <row r="141" spans="2:11" s="1" customFormat="1" ht="15" customHeight="1">
      <c r="B141" s="287"/>
      <c r="C141" s="244" t="s">
        <v>38</v>
      </c>
      <c r="D141" s="244"/>
      <c r="E141" s="244"/>
      <c r="F141" s="265" t="s">
        <v>801</v>
      </c>
      <c r="G141" s="244"/>
      <c r="H141" s="244" t="s">
        <v>857</v>
      </c>
      <c r="I141" s="244" t="s">
        <v>836</v>
      </c>
      <c r="J141" s="244"/>
      <c r="K141" s="290"/>
    </row>
    <row r="142" spans="2:11" s="1" customFormat="1" ht="15" customHeight="1">
      <c r="B142" s="287"/>
      <c r="C142" s="244" t="s">
        <v>858</v>
      </c>
      <c r="D142" s="244"/>
      <c r="E142" s="244"/>
      <c r="F142" s="265" t="s">
        <v>801</v>
      </c>
      <c r="G142" s="244"/>
      <c r="H142" s="244" t="s">
        <v>859</v>
      </c>
      <c r="I142" s="244" t="s">
        <v>836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4" t="s">
        <v>860</v>
      </c>
      <c r="D147" s="364"/>
      <c r="E147" s="364"/>
      <c r="F147" s="364"/>
      <c r="G147" s="364"/>
      <c r="H147" s="364"/>
      <c r="I147" s="364"/>
      <c r="J147" s="364"/>
      <c r="K147" s="256"/>
    </row>
    <row r="148" spans="2:11" s="1" customFormat="1" ht="17.25" customHeight="1">
      <c r="B148" s="255"/>
      <c r="C148" s="257" t="s">
        <v>795</v>
      </c>
      <c r="D148" s="257"/>
      <c r="E148" s="257"/>
      <c r="F148" s="257" t="s">
        <v>796</v>
      </c>
      <c r="G148" s="258"/>
      <c r="H148" s="257" t="s">
        <v>54</v>
      </c>
      <c r="I148" s="257" t="s">
        <v>57</v>
      </c>
      <c r="J148" s="257" t="s">
        <v>797</v>
      </c>
      <c r="K148" s="256"/>
    </row>
    <row r="149" spans="2:11" s="1" customFormat="1" ht="17.25" customHeight="1">
      <c r="B149" s="255"/>
      <c r="C149" s="259" t="s">
        <v>798</v>
      </c>
      <c r="D149" s="259"/>
      <c r="E149" s="259"/>
      <c r="F149" s="260" t="s">
        <v>799</v>
      </c>
      <c r="G149" s="261"/>
      <c r="H149" s="259"/>
      <c r="I149" s="259"/>
      <c r="J149" s="259" t="s">
        <v>800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804</v>
      </c>
      <c r="D151" s="244"/>
      <c r="E151" s="244"/>
      <c r="F151" s="295" t="s">
        <v>801</v>
      </c>
      <c r="G151" s="244"/>
      <c r="H151" s="294" t="s">
        <v>841</v>
      </c>
      <c r="I151" s="294" t="s">
        <v>803</v>
      </c>
      <c r="J151" s="294">
        <v>120</v>
      </c>
      <c r="K151" s="290"/>
    </row>
    <row r="152" spans="2:11" s="1" customFormat="1" ht="15" customHeight="1">
      <c r="B152" s="267"/>
      <c r="C152" s="294" t="s">
        <v>850</v>
      </c>
      <c r="D152" s="244"/>
      <c r="E152" s="244"/>
      <c r="F152" s="295" t="s">
        <v>801</v>
      </c>
      <c r="G152" s="244"/>
      <c r="H152" s="294" t="s">
        <v>861</v>
      </c>
      <c r="I152" s="294" t="s">
        <v>803</v>
      </c>
      <c r="J152" s="294" t="s">
        <v>852</v>
      </c>
      <c r="K152" s="290"/>
    </row>
    <row r="153" spans="2:11" s="1" customFormat="1" ht="15" customHeight="1">
      <c r="B153" s="267"/>
      <c r="C153" s="294" t="s">
        <v>749</v>
      </c>
      <c r="D153" s="244"/>
      <c r="E153" s="244"/>
      <c r="F153" s="295" t="s">
        <v>801</v>
      </c>
      <c r="G153" s="244"/>
      <c r="H153" s="294" t="s">
        <v>862</v>
      </c>
      <c r="I153" s="294" t="s">
        <v>803</v>
      </c>
      <c r="J153" s="294" t="s">
        <v>852</v>
      </c>
      <c r="K153" s="290"/>
    </row>
    <row r="154" spans="2:11" s="1" customFormat="1" ht="15" customHeight="1">
      <c r="B154" s="267"/>
      <c r="C154" s="294" t="s">
        <v>806</v>
      </c>
      <c r="D154" s="244"/>
      <c r="E154" s="244"/>
      <c r="F154" s="295" t="s">
        <v>807</v>
      </c>
      <c r="G154" s="244"/>
      <c r="H154" s="294" t="s">
        <v>841</v>
      </c>
      <c r="I154" s="294" t="s">
        <v>803</v>
      </c>
      <c r="J154" s="294">
        <v>50</v>
      </c>
      <c r="K154" s="290"/>
    </row>
    <row r="155" spans="2:11" s="1" customFormat="1" ht="15" customHeight="1">
      <c r="B155" s="267"/>
      <c r="C155" s="294" t="s">
        <v>809</v>
      </c>
      <c r="D155" s="244"/>
      <c r="E155" s="244"/>
      <c r="F155" s="295" t="s">
        <v>801</v>
      </c>
      <c r="G155" s="244"/>
      <c r="H155" s="294" t="s">
        <v>841</v>
      </c>
      <c r="I155" s="294" t="s">
        <v>811</v>
      </c>
      <c r="J155" s="294"/>
      <c r="K155" s="290"/>
    </row>
    <row r="156" spans="2:11" s="1" customFormat="1" ht="15" customHeight="1">
      <c r="B156" s="267"/>
      <c r="C156" s="294" t="s">
        <v>820</v>
      </c>
      <c r="D156" s="244"/>
      <c r="E156" s="244"/>
      <c r="F156" s="295" t="s">
        <v>807</v>
      </c>
      <c r="G156" s="244"/>
      <c r="H156" s="294" t="s">
        <v>841</v>
      </c>
      <c r="I156" s="294" t="s">
        <v>803</v>
      </c>
      <c r="J156" s="294">
        <v>50</v>
      </c>
      <c r="K156" s="290"/>
    </row>
    <row r="157" spans="2:11" s="1" customFormat="1" ht="15" customHeight="1">
      <c r="B157" s="267"/>
      <c r="C157" s="294" t="s">
        <v>828</v>
      </c>
      <c r="D157" s="244"/>
      <c r="E157" s="244"/>
      <c r="F157" s="295" t="s">
        <v>807</v>
      </c>
      <c r="G157" s="244"/>
      <c r="H157" s="294" t="s">
        <v>841</v>
      </c>
      <c r="I157" s="294" t="s">
        <v>803</v>
      </c>
      <c r="J157" s="294">
        <v>50</v>
      </c>
      <c r="K157" s="290"/>
    </row>
    <row r="158" spans="2:11" s="1" customFormat="1" ht="15" customHeight="1">
      <c r="B158" s="267"/>
      <c r="C158" s="294" t="s">
        <v>826</v>
      </c>
      <c r="D158" s="244"/>
      <c r="E158" s="244"/>
      <c r="F158" s="295" t="s">
        <v>807</v>
      </c>
      <c r="G158" s="244"/>
      <c r="H158" s="294" t="s">
        <v>841</v>
      </c>
      <c r="I158" s="294" t="s">
        <v>803</v>
      </c>
      <c r="J158" s="294">
        <v>50</v>
      </c>
      <c r="K158" s="290"/>
    </row>
    <row r="159" spans="2:11" s="1" customFormat="1" ht="15" customHeight="1">
      <c r="B159" s="267"/>
      <c r="C159" s="294" t="s">
        <v>94</v>
      </c>
      <c r="D159" s="244"/>
      <c r="E159" s="244"/>
      <c r="F159" s="295" t="s">
        <v>801</v>
      </c>
      <c r="G159" s="244"/>
      <c r="H159" s="294" t="s">
        <v>863</v>
      </c>
      <c r="I159" s="294" t="s">
        <v>803</v>
      </c>
      <c r="J159" s="294" t="s">
        <v>864</v>
      </c>
      <c r="K159" s="290"/>
    </row>
    <row r="160" spans="2:11" s="1" customFormat="1" ht="15" customHeight="1">
      <c r="B160" s="267"/>
      <c r="C160" s="294" t="s">
        <v>865</v>
      </c>
      <c r="D160" s="244"/>
      <c r="E160" s="244"/>
      <c r="F160" s="295" t="s">
        <v>801</v>
      </c>
      <c r="G160" s="244"/>
      <c r="H160" s="294" t="s">
        <v>866</v>
      </c>
      <c r="I160" s="294" t="s">
        <v>836</v>
      </c>
      <c r="J160" s="294"/>
      <c r="K160" s="290"/>
    </row>
    <row r="161" spans="2:11" s="1" customFormat="1" ht="15" customHeight="1">
      <c r="B161" s="296"/>
      <c r="C161" s="297"/>
      <c r="D161" s="297"/>
      <c r="E161" s="297"/>
      <c r="F161" s="297"/>
      <c r="G161" s="297"/>
      <c r="H161" s="297"/>
      <c r="I161" s="297"/>
      <c r="J161" s="297"/>
      <c r="K161" s="298"/>
    </row>
    <row r="162" spans="2:11" s="1" customFormat="1" ht="18.75" customHeight="1">
      <c r="B162" s="278"/>
      <c r="C162" s="288"/>
      <c r="D162" s="288"/>
      <c r="E162" s="288"/>
      <c r="F162" s="299"/>
      <c r="G162" s="288"/>
      <c r="H162" s="288"/>
      <c r="I162" s="288"/>
      <c r="J162" s="288"/>
      <c r="K162" s="278"/>
    </row>
    <row r="163" spans="2:11" s="1" customFormat="1" ht="18.75" customHeight="1">
      <c r="B163" s="278"/>
      <c r="C163" s="288"/>
      <c r="D163" s="288"/>
      <c r="E163" s="288"/>
      <c r="F163" s="299"/>
      <c r="G163" s="288"/>
      <c r="H163" s="288"/>
      <c r="I163" s="288"/>
      <c r="J163" s="288"/>
      <c r="K163" s="278"/>
    </row>
    <row r="164" spans="2:11" s="1" customFormat="1" ht="18.75" customHeight="1">
      <c r="B164" s="278"/>
      <c r="C164" s="288"/>
      <c r="D164" s="288"/>
      <c r="E164" s="288"/>
      <c r="F164" s="299"/>
      <c r="G164" s="288"/>
      <c r="H164" s="288"/>
      <c r="I164" s="288"/>
      <c r="J164" s="288"/>
      <c r="K164" s="278"/>
    </row>
    <row r="165" spans="2:11" s="1" customFormat="1" ht="18.75" customHeight="1">
      <c r="B165" s="278"/>
      <c r="C165" s="288"/>
      <c r="D165" s="288"/>
      <c r="E165" s="288"/>
      <c r="F165" s="299"/>
      <c r="G165" s="288"/>
      <c r="H165" s="288"/>
      <c r="I165" s="288"/>
      <c r="J165" s="288"/>
      <c r="K165" s="278"/>
    </row>
    <row r="166" spans="2:11" s="1" customFormat="1" ht="18.75" customHeight="1">
      <c r="B166" s="278"/>
      <c r="C166" s="288"/>
      <c r="D166" s="288"/>
      <c r="E166" s="288"/>
      <c r="F166" s="299"/>
      <c r="G166" s="288"/>
      <c r="H166" s="288"/>
      <c r="I166" s="288"/>
      <c r="J166" s="288"/>
      <c r="K166" s="278"/>
    </row>
    <row r="167" spans="2:11" s="1" customFormat="1" ht="18.75" customHeight="1">
      <c r="B167" s="278"/>
      <c r="C167" s="288"/>
      <c r="D167" s="288"/>
      <c r="E167" s="288"/>
      <c r="F167" s="299"/>
      <c r="G167" s="288"/>
      <c r="H167" s="288"/>
      <c r="I167" s="288"/>
      <c r="J167" s="288"/>
      <c r="K167" s="278"/>
    </row>
    <row r="168" spans="2:11" s="1" customFormat="1" ht="18.75" customHeight="1">
      <c r="B168" s="278"/>
      <c r="C168" s="288"/>
      <c r="D168" s="288"/>
      <c r="E168" s="288"/>
      <c r="F168" s="299"/>
      <c r="G168" s="288"/>
      <c r="H168" s="288"/>
      <c r="I168" s="288"/>
      <c r="J168" s="288"/>
      <c r="K168" s="278"/>
    </row>
    <row r="169" spans="2:11" s="1" customFormat="1" ht="18.75" customHeight="1">
      <c r="B169" s="251"/>
      <c r="C169" s="251"/>
      <c r="D169" s="251"/>
      <c r="E169" s="251"/>
      <c r="F169" s="251"/>
      <c r="G169" s="251"/>
      <c r="H169" s="251"/>
      <c r="I169" s="251"/>
      <c r="J169" s="251"/>
      <c r="K169" s="251"/>
    </row>
    <row r="170" spans="2:11" s="1" customFormat="1" ht="7.5" customHeight="1">
      <c r="B170" s="233"/>
      <c r="C170" s="234"/>
      <c r="D170" s="234"/>
      <c r="E170" s="234"/>
      <c r="F170" s="234"/>
      <c r="G170" s="234"/>
      <c r="H170" s="234"/>
      <c r="I170" s="234"/>
      <c r="J170" s="234"/>
      <c r="K170" s="235"/>
    </row>
    <row r="171" spans="2:11" s="1" customFormat="1" ht="45" customHeight="1">
      <c r="B171" s="236"/>
      <c r="C171" s="365" t="s">
        <v>867</v>
      </c>
      <c r="D171" s="365"/>
      <c r="E171" s="365"/>
      <c r="F171" s="365"/>
      <c r="G171" s="365"/>
      <c r="H171" s="365"/>
      <c r="I171" s="365"/>
      <c r="J171" s="365"/>
      <c r="K171" s="237"/>
    </row>
    <row r="172" spans="2:11" s="1" customFormat="1" ht="17.25" customHeight="1">
      <c r="B172" s="236"/>
      <c r="C172" s="257" t="s">
        <v>795</v>
      </c>
      <c r="D172" s="257"/>
      <c r="E172" s="257"/>
      <c r="F172" s="257" t="s">
        <v>796</v>
      </c>
      <c r="G172" s="300"/>
      <c r="H172" s="301" t="s">
        <v>54</v>
      </c>
      <c r="I172" s="301" t="s">
        <v>57</v>
      </c>
      <c r="J172" s="257" t="s">
        <v>797</v>
      </c>
      <c r="K172" s="237"/>
    </row>
    <row r="173" spans="2:11" s="1" customFormat="1" ht="17.25" customHeight="1">
      <c r="B173" s="238"/>
      <c r="C173" s="259" t="s">
        <v>798</v>
      </c>
      <c r="D173" s="259"/>
      <c r="E173" s="259"/>
      <c r="F173" s="260" t="s">
        <v>799</v>
      </c>
      <c r="G173" s="302"/>
      <c r="H173" s="303"/>
      <c r="I173" s="303"/>
      <c r="J173" s="259" t="s">
        <v>800</v>
      </c>
      <c r="K173" s="239"/>
    </row>
    <row r="174" spans="2:11" s="1" customFormat="1" ht="5.25" customHeight="1">
      <c r="B174" s="267"/>
      <c r="C174" s="262"/>
      <c r="D174" s="262"/>
      <c r="E174" s="262"/>
      <c r="F174" s="262"/>
      <c r="G174" s="263"/>
      <c r="H174" s="262"/>
      <c r="I174" s="262"/>
      <c r="J174" s="262"/>
      <c r="K174" s="290"/>
    </row>
    <row r="175" spans="2:11" s="1" customFormat="1" ht="15" customHeight="1">
      <c r="B175" s="267"/>
      <c r="C175" s="244" t="s">
        <v>804</v>
      </c>
      <c r="D175" s="244"/>
      <c r="E175" s="244"/>
      <c r="F175" s="265" t="s">
        <v>801</v>
      </c>
      <c r="G175" s="244"/>
      <c r="H175" s="244" t="s">
        <v>841</v>
      </c>
      <c r="I175" s="244" t="s">
        <v>803</v>
      </c>
      <c r="J175" s="244">
        <v>120</v>
      </c>
      <c r="K175" s="290"/>
    </row>
    <row r="176" spans="2:11" s="1" customFormat="1" ht="15" customHeight="1">
      <c r="B176" s="267"/>
      <c r="C176" s="244" t="s">
        <v>850</v>
      </c>
      <c r="D176" s="244"/>
      <c r="E176" s="244"/>
      <c r="F176" s="265" t="s">
        <v>801</v>
      </c>
      <c r="G176" s="244"/>
      <c r="H176" s="244" t="s">
        <v>851</v>
      </c>
      <c r="I176" s="244" t="s">
        <v>803</v>
      </c>
      <c r="J176" s="244" t="s">
        <v>852</v>
      </c>
      <c r="K176" s="290"/>
    </row>
    <row r="177" spans="2:11" s="1" customFormat="1" ht="15" customHeight="1">
      <c r="B177" s="267"/>
      <c r="C177" s="244" t="s">
        <v>749</v>
      </c>
      <c r="D177" s="244"/>
      <c r="E177" s="244"/>
      <c r="F177" s="265" t="s">
        <v>801</v>
      </c>
      <c r="G177" s="244"/>
      <c r="H177" s="244" t="s">
        <v>868</v>
      </c>
      <c r="I177" s="244" t="s">
        <v>803</v>
      </c>
      <c r="J177" s="244" t="s">
        <v>852</v>
      </c>
      <c r="K177" s="290"/>
    </row>
    <row r="178" spans="2:11" s="1" customFormat="1" ht="15" customHeight="1">
      <c r="B178" s="267"/>
      <c r="C178" s="244" t="s">
        <v>806</v>
      </c>
      <c r="D178" s="244"/>
      <c r="E178" s="244"/>
      <c r="F178" s="265" t="s">
        <v>807</v>
      </c>
      <c r="G178" s="244"/>
      <c r="H178" s="244" t="s">
        <v>868</v>
      </c>
      <c r="I178" s="244" t="s">
        <v>803</v>
      </c>
      <c r="J178" s="244">
        <v>50</v>
      </c>
      <c r="K178" s="290"/>
    </row>
    <row r="179" spans="2:11" s="1" customFormat="1" ht="15" customHeight="1">
      <c r="B179" s="267"/>
      <c r="C179" s="244" t="s">
        <v>809</v>
      </c>
      <c r="D179" s="244"/>
      <c r="E179" s="244"/>
      <c r="F179" s="265" t="s">
        <v>801</v>
      </c>
      <c r="G179" s="244"/>
      <c r="H179" s="244" t="s">
        <v>868</v>
      </c>
      <c r="I179" s="244" t="s">
        <v>811</v>
      </c>
      <c r="J179" s="244"/>
      <c r="K179" s="290"/>
    </row>
    <row r="180" spans="2:11" s="1" customFormat="1" ht="15" customHeight="1">
      <c r="B180" s="267"/>
      <c r="C180" s="244" t="s">
        <v>820</v>
      </c>
      <c r="D180" s="244"/>
      <c r="E180" s="244"/>
      <c r="F180" s="265" t="s">
        <v>807</v>
      </c>
      <c r="G180" s="244"/>
      <c r="H180" s="244" t="s">
        <v>868</v>
      </c>
      <c r="I180" s="244" t="s">
        <v>803</v>
      </c>
      <c r="J180" s="244">
        <v>50</v>
      </c>
      <c r="K180" s="290"/>
    </row>
    <row r="181" spans="2:11" s="1" customFormat="1" ht="15" customHeight="1">
      <c r="B181" s="267"/>
      <c r="C181" s="244" t="s">
        <v>828</v>
      </c>
      <c r="D181" s="244"/>
      <c r="E181" s="244"/>
      <c r="F181" s="265" t="s">
        <v>807</v>
      </c>
      <c r="G181" s="244"/>
      <c r="H181" s="244" t="s">
        <v>868</v>
      </c>
      <c r="I181" s="244" t="s">
        <v>803</v>
      </c>
      <c r="J181" s="244">
        <v>50</v>
      </c>
      <c r="K181" s="290"/>
    </row>
    <row r="182" spans="2:11" s="1" customFormat="1" ht="15" customHeight="1">
      <c r="B182" s="267"/>
      <c r="C182" s="244" t="s">
        <v>826</v>
      </c>
      <c r="D182" s="244"/>
      <c r="E182" s="244"/>
      <c r="F182" s="265" t="s">
        <v>807</v>
      </c>
      <c r="G182" s="244"/>
      <c r="H182" s="244" t="s">
        <v>868</v>
      </c>
      <c r="I182" s="244" t="s">
        <v>803</v>
      </c>
      <c r="J182" s="244">
        <v>50</v>
      </c>
      <c r="K182" s="290"/>
    </row>
    <row r="183" spans="2:11" s="1" customFormat="1" ht="15" customHeight="1">
      <c r="B183" s="267"/>
      <c r="C183" s="244" t="s">
        <v>105</v>
      </c>
      <c r="D183" s="244"/>
      <c r="E183" s="244"/>
      <c r="F183" s="265" t="s">
        <v>801</v>
      </c>
      <c r="G183" s="244"/>
      <c r="H183" s="244" t="s">
        <v>869</v>
      </c>
      <c r="I183" s="244" t="s">
        <v>870</v>
      </c>
      <c r="J183" s="244"/>
      <c r="K183" s="290"/>
    </row>
    <row r="184" spans="2:11" s="1" customFormat="1" ht="15" customHeight="1">
      <c r="B184" s="267"/>
      <c r="C184" s="244" t="s">
        <v>57</v>
      </c>
      <c r="D184" s="244"/>
      <c r="E184" s="244"/>
      <c r="F184" s="265" t="s">
        <v>801</v>
      </c>
      <c r="G184" s="244"/>
      <c r="H184" s="244" t="s">
        <v>871</v>
      </c>
      <c r="I184" s="244" t="s">
        <v>872</v>
      </c>
      <c r="J184" s="244">
        <v>1</v>
      </c>
      <c r="K184" s="290"/>
    </row>
    <row r="185" spans="2:11" s="1" customFormat="1" ht="15" customHeight="1">
      <c r="B185" s="267"/>
      <c r="C185" s="244" t="s">
        <v>53</v>
      </c>
      <c r="D185" s="244"/>
      <c r="E185" s="244"/>
      <c r="F185" s="265" t="s">
        <v>801</v>
      </c>
      <c r="G185" s="244"/>
      <c r="H185" s="244" t="s">
        <v>873</v>
      </c>
      <c r="I185" s="244" t="s">
        <v>803</v>
      </c>
      <c r="J185" s="244">
        <v>20</v>
      </c>
      <c r="K185" s="290"/>
    </row>
    <row r="186" spans="2:11" s="1" customFormat="1" ht="15" customHeight="1">
      <c r="B186" s="267"/>
      <c r="C186" s="244" t="s">
        <v>54</v>
      </c>
      <c r="D186" s="244"/>
      <c r="E186" s="244"/>
      <c r="F186" s="265" t="s">
        <v>801</v>
      </c>
      <c r="G186" s="244"/>
      <c r="H186" s="244" t="s">
        <v>874</v>
      </c>
      <c r="I186" s="244" t="s">
        <v>803</v>
      </c>
      <c r="J186" s="244">
        <v>255</v>
      </c>
      <c r="K186" s="290"/>
    </row>
    <row r="187" spans="2:11" s="1" customFormat="1" ht="15" customHeight="1">
      <c r="B187" s="267"/>
      <c r="C187" s="244" t="s">
        <v>106</v>
      </c>
      <c r="D187" s="244"/>
      <c r="E187" s="244"/>
      <c r="F187" s="265" t="s">
        <v>801</v>
      </c>
      <c r="G187" s="244"/>
      <c r="H187" s="244" t="s">
        <v>765</v>
      </c>
      <c r="I187" s="244" t="s">
        <v>803</v>
      </c>
      <c r="J187" s="244">
        <v>10</v>
      </c>
      <c r="K187" s="290"/>
    </row>
    <row r="188" spans="2:11" s="1" customFormat="1" ht="15" customHeight="1">
      <c r="B188" s="267"/>
      <c r="C188" s="244" t="s">
        <v>107</v>
      </c>
      <c r="D188" s="244"/>
      <c r="E188" s="244"/>
      <c r="F188" s="265" t="s">
        <v>801</v>
      </c>
      <c r="G188" s="244"/>
      <c r="H188" s="244" t="s">
        <v>875</v>
      </c>
      <c r="I188" s="244" t="s">
        <v>836</v>
      </c>
      <c r="J188" s="244"/>
      <c r="K188" s="290"/>
    </row>
    <row r="189" spans="2:11" s="1" customFormat="1" ht="15" customHeight="1">
      <c r="B189" s="267"/>
      <c r="C189" s="244" t="s">
        <v>876</v>
      </c>
      <c r="D189" s="244"/>
      <c r="E189" s="244"/>
      <c r="F189" s="265" t="s">
        <v>801</v>
      </c>
      <c r="G189" s="244"/>
      <c r="H189" s="244" t="s">
        <v>877</v>
      </c>
      <c r="I189" s="244" t="s">
        <v>836</v>
      </c>
      <c r="J189" s="244"/>
      <c r="K189" s="290"/>
    </row>
    <row r="190" spans="2:11" s="1" customFormat="1" ht="15" customHeight="1">
      <c r="B190" s="267"/>
      <c r="C190" s="244" t="s">
        <v>865</v>
      </c>
      <c r="D190" s="244"/>
      <c r="E190" s="244"/>
      <c r="F190" s="265" t="s">
        <v>801</v>
      </c>
      <c r="G190" s="244"/>
      <c r="H190" s="244" t="s">
        <v>878</v>
      </c>
      <c r="I190" s="244" t="s">
        <v>836</v>
      </c>
      <c r="J190" s="244"/>
      <c r="K190" s="290"/>
    </row>
    <row r="191" spans="2:11" s="1" customFormat="1" ht="15" customHeight="1">
      <c r="B191" s="267"/>
      <c r="C191" s="244" t="s">
        <v>109</v>
      </c>
      <c r="D191" s="244"/>
      <c r="E191" s="244"/>
      <c r="F191" s="265" t="s">
        <v>807</v>
      </c>
      <c r="G191" s="244"/>
      <c r="H191" s="244" t="s">
        <v>879</v>
      </c>
      <c r="I191" s="244" t="s">
        <v>803</v>
      </c>
      <c r="J191" s="244">
        <v>50</v>
      </c>
      <c r="K191" s="290"/>
    </row>
    <row r="192" spans="2:11" s="1" customFormat="1" ht="15" customHeight="1">
      <c r="B192" s="267"/>
      <c r="C192" s="244" t="s">
        <v>880</v>
      </c>
      <c r="D192" s="244"/>
      <c r="E192" s="244"/>
      <c r="F192" s="265" t="s">
        <v>807</v>
      </c>
      <c r="G192" s="244"/>
      <c r="H192" s="244" t="s">
        <v>881</v>
      </c>
      <c r="I192" s="244" t="s">
        <v>882</v>
      </c>
      <c r="J192" s="244"/>
      <c r="K192" s="290"/>
    </row>
    <row r="193" spans="2:11" s="1" customFormat="1" ht="15" customHeight="1">
      <c r="B193" s="267"/>
      <c r="C193" s="244" t="s">
        <v>883</v>
      </c>
      <c r="D193" s="244"/>
      <c r="E193" s="244"/>
      <c r="F193" s="265" t="s">
        <v>807</v>
      </c>
      <c r="G193" s="244"/>
      <c r="H193" s="244" t="s">
        <v>884</v>
      </c>
      <c r="I193" s="244" t="s">
        <v>882</v>
      </c>
      <c r="J193" s="244"/>
      <c r="K193" s="290"/>
    </row>
    <row r="194" spans="2:11" s="1" customFormat="1" ht="15" customHeight="1">
      <c r="B194" s="267"/>
      <c r="C194" s="244" t="s">
        <v>885</v>
      </c>
      <c r="D194" s="244"/>
      <c r="E194" s="244"/>
      <c r="F194" s="265" t="s">
        <v>807</v>
      </c>
      <c r="G194" s="244"/>
      <c r="H194" s="244" t="s">
        <v>886</v>
      </c>
      <c r="I194" s="244" t="s">
        <v>882</v>
      </c>
      <c r="J194" s="244"/>
      <c r="K194" s="290"/>
    </row>
    <row r="195" spans="2:11" s="1" customFormat="1" ht="15" customHeight="1">
      <c r="B195" s="267"/>
      <c r="C195" s="304" t="s">
        <v>887</v>
      </c>
      <c r="D195" s="244"/>
      <c r="E195" s="244"/>
      <c r="F195" s="265" t="s">
        <v>807</v>
      </c>
      <c r="G195" s="244"/>
      <c r="H195" s="244" t="s">
        <v>888</v>
      </c>
      <c r="I195" s="244" t="s">
        <v>889</v>
      </c>
      <c r="J195" s="305" t="s">
        <v>890</v>
      </c>
      <c r="K195" s="290"/>
    </row>
    <row r="196" spans="2:11" s="1" customFormat="1" ht="15" customHeight="1">
      <c r="B196" s="267"/>
      <c r="C196" s="304" t="s">
        <v>42</v>
      </c>
      <c r="D196" s="244"/>
      <c r="E196" s="244"/>
      <c r="F196" s="265" t="s">
        <v>801</v>
      </c>
      <c r="G196" s="244"/>
      <c r="H196" s="241" t="s">
        <v>891</v>
      </c>
      <c r="I196" s="244" t="s">
        <v>892</v>
      </c>
      <c r="J196" s="244"/>
      <c r="K196" s="290"/>
    </row>
    <row r="197" spans="2:11" s="1" customFormat="1" ht="15" customHeight="1">
      <c r="B197" s="267"/>
      <c r="C197" s="304" t="s">
        <v>893</v>
      </c>
      <c r="D197" s="244"/>
      <c r="E197" s="244"/>
      <c r="F197" s="265" t="s">
        <v>801</v>
      </c>
      <c r="G197" s="244"/>
      <c r="H197" s="244" t="s">
        <v>894</v>
      </c>
      <c r="I197" s="244" t="s">
        <v>836</v>
      </c>
      <c r="J197" s="244"/>
      <c r="K197" s="290"/>
    </row>
    <row r="198" spans="2:11" s="1" customFormat="1" ht="15" customHeight="1">
      <c r="B198" s="267"/>
      <c r="C198" s="304" t="s">
        <v>895</v>
      </c>
      <c r="D198" s="244"/>
      <c r="E198" s="244"/>
      <c r="F198" s="265" t="s">
        <v>801</v>
      </c>
      <c r="G198" s="244"/>
      <c r="H198" s="244" t="s">
        <v>896</v>
      </c>
      <c r="I198" s="244" t="s">
        <v>836</v>
      </c>
      <c r="J198" s="244"/>
      <c r="K198" s="290"/>
    </row>
    <row r="199" spans="2:11" s="1" customFormat="1" ht="15" customHeight="1">
      <c r="B199" s="267"/>
      <c r="C199" s="304" t="s">
        <v>897</v>
      </c>
      <c r="D199" s="244"/>
      <c r="E199" s="244"/>
      <c r="F199" s="265" t="s">
        <v>807</v>
      </c>
      <c r="G199" s="244"/>
      <c r="H199" s="244" t="s">
        <v>898</v>
      </c>
      <c r="I199" s="244" t="s">
        <v>836</v>
      </c>
      <c r="J199" s="244"/>
      <c r="K199" s="290"/>
    </row>
    <row r="200" spans="2:11" s="1" customFormat="1" ht="15" customHeight="1">
      <c r="B200" s="296"/>
      <c r="C200" s="306"/>
      <c r="D200" s="297"/>
      <c r="E200" s="297"/>
      <c r="F200" s="297"/>
      <c r="G200" s="297"/>
      <c r="H200" s="297"/>
      <c r="I200" s="297"/>
      <c r="J200" s="297"/>
      <c r="K200" s="298"/>
    </row>
    <row r="201" spans="2:11" s="1" customFormat="1" ht="18.75" customHeight="1">
      <c r="B201" s="278"/>
      <c r="C201" s="288"/>
      <c r="D201" s="288"/>
      <c r="E201" s="288"/>
      <c r="F201" s="299"/>
      <c r="G201" s="288"/>
      <c r="H201" s="288"/>
      <c r="I201" s="288"/>
      <c r="J201" s="288"/>
      <c r="K201" s="278"/>
    </row>
    <row r="202" spans="2:11" s="1" customFormat="1" ht="18.75" customHeight="1">
      <c r="B202" s="251"/>
      <c r="C202" s="251"/>
      <c r="D202" s="251"/>
      <c r="E202" s="251"/>
      <c r="F202" s="251"/>
      <c r="G202" s="251"/>
      <c r="H202" s="251"/>
      <c r="I202" s="251"/>
      <c r="J202" s="251"/>
      <c r="K202" s="251"/>
    </row>
    <row r="203" spans="2:11" s="1" customFormat="1" ht="13.5">
      <c r="B203" s="233"/>
      <c r="C203" s="234"/>
      <c r="D203" s="234"/>
      <c r="E203" s="234"/>
      <c r="F203" s="234"/>
      <c r="G203" s="234"/>
      <c r="H203" s="234"/>
      <c r="I203" s="234"/>
      <c r="J203" s="234"/>
      <c r="K203" s="235"/>
    </row>
    <row r="204" spans="2:11" s="1" customFormat="1" ht="21" customHeight="1">
      <c r="B204" s="236"/>
      <c r="C204" s="365" t="s">
        <v>899</v>
      </c>
      <c r="D204" s="365"/>
      <c r="E204" s="365"/>
      <c r="F204" s="365"/>
      <c r="G204" s="365"/>
      <c r="H204" s="365"/>
      <c r="I204" s="365"/>
      <c r="J204" s="365"/>
      <c r="K204" s="237"/>
    </row>
    <row r="205" spans="2:11" s="1" customFormat="1" ht="25.5" customHeight="1">
      <c r="B205" s="236"/>
      <c r="C205" s="307" t="s">
        <v>900</v>
      </c>
      <c r="D205" s="307"/>
      <c r="E205" s="307"/>
      <c r="F205" s="307" t="s">
        <v>901</v>
      </c>
      <c r="G205" s="308"/>
      <c r="H205" s="366" t="s">
        <v>902</v>
      </c>
      <c r="I205" s="366"/>
      <c r="J205" s="366"/>
      <c r="K205" s="237"/>
    </row>
    <row r="206" spans="2:11" s="1" customFormat="1" ht="5.25" customHeight="1">
      <c r="B206" s="267"/>
      <c r="C206" s="262"/>
      <c r="D206" s="262"/>
      <c r="E206" s="262"/>
      <c r="F206" s="262"/>
      <c r="G206" s="288"/>
      <c r="H206" s="262"/>
      <c r="I206" s="262"/>
      <c r="J206" s="262"/>
      <c r="K206" s="290"/>
    </row>
    <row r="207" spans="2:11" s="1" customFormat="1" ht="15" customHeight="1">
      <c r="B207" s="267"/>
      <c r="C207" s="244" t="s">
        <v>892</v>
      </c>
      <c r="D207" s="244"/>
      <c r="E207" s="244"/>
      <c r="F207" s="265" t="s">
        <v>43</v>
      </c>
      <c r="G207" s="244"/>
      <c r="H207" s="367" t="s">
        <v>903</v>
      </c>
      <c r="I207" s="367"/>
      <c r="J207" s="367"/>
      <c r="K207" s="290"/>
    </row>
    <row r="208" spans="2:11" s="1" customFormat="1" ht="15" customHeight="1">
      <c r="B208" s="267"/>
      <c r="C208" s="244"/>
      <c r="D208" s="244"/>
      <c r="E208" s="244"/>
      <c r="F208" s="265" t="s">
        <v>44</v>
      </c>
      <c r="G208" s="244"/>
      <c r="H208" s="367" t="s">
        <v>904</v>
      </c>
      <c r="I208" s="367"/>
      <c r="J208" s="367"/>
      <c r="K208" s="290"/>
    </row>
    <row r="209" spans="2:11" s="1" customFormat="1" ht="15" customHeight="1">
      <c r="B209" s="267"/>
      <c r="C209" s="244"/>
      <c r="D209" s="244"/>
      <c r="E209" s="244"/>
      <c r="F209" s="265" t="s">
        <v>47</v>
      </c>
      <c r="G209" s="244"/>
      <c r="H209" s="367" t="s">
        <v>905</v>
      </c>
      <c r="I209" s="367"/>
      <c r="J209" s="367"/>
      <c r="K209" s="290"/>
    </row>
    <row r="210" spans="2:11" s="1" customFormat="1" ht="15" customHeight="1">
      <c r="B210" s="267"/>
      <c r="C210" s="244"/>
      <c r="D210" s="244"/>
      <c r="E210" s="244"/>
      <c r="F210" s="265" t="s">
        <v>45</v>
      </c>
      <c r="G210" s="244"/>
      <c r="H210" s="367" t="s">
        <v>906</v>
      </c>
      <c r="I210" s="367"/>
      <c r="J210" s="367"/>
      <c r="K210" s="290"/>
    </row>
    <row r="211" spans="2:11" s="1" customFormat="1" ht="15" customHeight="1">
      <c r="B211" s="267"/>
      <c r="C211" s="244"/>
      <c r="D211" s="244"/>
      <c r="E211" s="244"/>
      <c r="F211" s="265" t="s">
        <v>46</v>
      </c>
      <c r="G211" s="244"/>
      <c r="H211" s="367" t="s">
        <v>907</v>
      </c>
      <c r="I211" s="367"/>
      <c r="J211" s="367"/>
      <c r="K211" s="290"/>
    </row>
    <row r="212" spans="2:11" s="1" customFormat="1" ht="15" customHeight="1">
      <c r="B212" s="267"/>
      <c r="C212" s="244"/>
      <c r="D212" s="244"/>
      <c r="E212" s="244"/>
      <c r="F212" s="265"/>
      <c r="G212" s="244"/>
      <c r="H212" s="244"/>
      <c r="I212" s="244"/>
      <c r="J212" s="244"/>
      <c r="K212" s="290"/>
    </row>
    <row r="213" spans="2:11" s="1" customFormat="1" ht="15" customHeight="1">
      <c r="B213" s="267"/>
      <c r="C213" s="244" t="s">
        <v>848</v>
      </c>
      <c r="D213" s="244"/>
      <c r="E213" s="244"/>
      <c r="F213" s="265" t="s">
        <v>85</v>
      </c>
      <c r="G213" s="244"/>
      <c r="H213" s="367" t="s">
        <v>908</v>
      </c>
      <c r="I213" s="367"/>
      <c r="J213" s="367"/>
      <c r="K213" s="290"/>
    </row>
    <row r="214" spans="2:11" s="1" customFormat="1" ht="15" customHeight="1">
      <c r="B214" s="267"/>
      <c r="C214" s="244"/>
      <c r="D214" s="244"/>
      <c r="E214" s="244"/>
      <c r="F214" s="265" t="s">
        <v>79</v>
      </c>
      <c r="G214" s="244"/>
      <c r="H214" s="367" t="s">
        <v>747</v>
      </c>
      <c r="I214" s="367"/>
      <c r="J214" s="367"/>
      <c r="K214" s="290"/>
    </row>
    <row r="215" spans="2:11" s="1" customFormat="1" ht="15" customHeight="1">
      <c r="B215" s="267"/>
      <c r="C215" s="244"/>
      <c r="D215" s="244"/>
      <c r="E215" s="244"/>
      <c r="F215" s="265" t="s">
        <v>745</v>
      </c>
      <c r="G215" s="244"/>
      <c r="H215" s="367" t="s">
        <v>909</v>
      </c>
      <c r="I215" s="367"/>
      <c r="J215" s="367"/>
      <c r="K215" s="290"/>
    </row>
    <row r="216" spans="2:11" s="1" customFormat="1" ht="15" customHeight="1">
      <c r="B216" s="309"/>
      <c r="C216" s="244"/>
      <c r="D216" s="244"/>
      <c r="E216" s="244"/>
      <c r="F216" s="265" t="s">
        <v>87</v>
      </c>
      <c r="G216" s="304"/>
      <c r="H216" s="368" t="s">
        <v>748</v>
      </c>
      <c r="I216" s="368"/>
      <c r="J216" s="368"/>
      <c r="K216" s="310"/>
    </row>
    <row r="217" spans="2:11" s="1" customFormat="1" ht="15" customHeight="1">
      <c r="B217" s="309"/>
      <c r="C217" s="244"/>
      <c r="D217" s="244"/>
      <c r="E217" s="244"/>
      <c r="F217" s="265" t="s">
        <v>676</v>
      </c>
      <c r="G217" s="304"/>
      <c r="H217" s="368" t="s">
        <v>688</v>
      </c>
      <c r="I217" s="368"/>
      <c r="J217" s="368"/>
      <c r="K217" s="310"/>
    </row>
    <row r="218" spans="2:11" s="1" customFormat="1" ht="15" customHeight="1">
      <c r="B218" s="309"/>
      <c r="C218" s="244"/>
      <c r="D218" s="244"/>
      <c r="E218" s="244"/>
      <c r="F218" s="265"/>
      <c r="G218" s="304"/>
      <c r="H218" s="294"/>
      <c r="I218" s="294"/>
      <c r="J218" s="294"/>
      <c r="K218" s="310"/>
    </row>
    <row r="219" spans="2:11" s="1" customFormat="1" ht="15" customHeight="1">
      <c r="B219" s="309"/>
      <c r="C219" s="244" t="s">
        <v>872</v>
      </c>
      <c r="D219" s="244"/>
      <c r="E219" s="244"/>
      <c r="F219" s="265">
        <v>1</v>
      </c>
      <c r="G219" s="304"/>
      <c r="H219" s="368" t="s">
        <v>910</v>
      </c>
      <c r="I219" s="368"/>
      <c r="J219" s="368"/>
      <c r="K219" s="310"/>
    </row>
    <row r="220" spans="2:11" s="1" customFormat="1" ht="15" customHeight="1">
      <c r="B220" s="309"/>
      <c r="C220" s="244"/>
      <c r="D220" s="244"/>
      <c r="E220" s="244"/>
      <c r="F220" s="265">
        <v>2</v>
      </c>
      <c r="G220" s="304"/>
      <c r="H220" s="368" t="s">
        <v>911</v>
      </c>
      <c r="I220" s="368"/>
      <c r="J220" s="368"/>
      <c r="K220" s="310"/>
    </row>
    <row r="221" spans="2:11" s="1" customFormat="1" ht="15" customHeight="1">
      <c r="B221" s="309"/>
      <c r="C221" s="244"/>
      <c r="D221" s="244"/>
      <c r="E221" s="244"/>
      <c r="F221" s="265">
        <v>3</v>
      </c>
      <c r="G221" s="304"/>
      <c r="H221" s="368" t="s">
        <v>912</v>
      </c>
      <c r="I221" s="368"/>
      <c r="J221" s="368"/>
      <c r="K221" s="310"/>
    </row>
    <row r="222" spans="2:11" s="1" customFormat="1" ht="15" customHeight="1">
      <c r="B222" s="309"/>
      <c r="C222" s="244"/>
      <c r="D222" s="244"/>
      <c r="E222" s="244"/>
      <c r="F222" s="265">
        <v>4</v>
      </c>
      <c r="G222" s="304"/>
      <c r="H222" s="368" t="s">
        <v>913</v>
      </c>
      <c r="I222" s="368"/>
      <c r="J222" s="368"/>
      <c r="K222" s="310"/>
    </row>
    <row r="223" spans="2:11" s="1" customFormat="1" ht="12.75" customHeight="1">
      <c r="B223" s="311"/>
      <c r="C223" s="312"/>
      <c r="D223" s="312"/>
      <c r="E223" s="312"/>
      <c r="F223" s="312"/>
      <c r="G223" s="312"/>
      <c r="H223" s="312"/>
      <c r="I223" s="312"/>
      <c r="J223" s="312"/>
      <c r="K223" s="31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 01 - 01 - Sborník ÚOŽI</vt:lpstr>
      <vt:lpstr>PS 01 - 02 - ÚRS</vt:lpstr>
      <vt:lpstr>VON - -</vt:lpstr>
      <vt:lpstr>Pokyny pro vyplnění</vt:lpstr>
      <vt:lpstr>'PS 01 - 01 - Sborník ÚOŽI'!Názvy_tisku</vt:lpstr>
      <vt:lpstr>'PS 01 - 02 - ÚRS'!Názvy_tisku</vt:lpstr>
      <vt:lpstr>'Rekapitulace zakázky'!Názvy_tisku</vt:lpstr>
      <vt:lpstr>'VON - -'!Názvy_tisku</vt:lpstr>
      <vt:lpstr>'PS 01 - 01 - Sborník ÚOŽI'!Oblast_tisku</vt:lpstr>
      <vt:lpstr>'PS 01 - 02 - ÚRS'!Oblast_tisku</vt:lpstr>
      <vt:lpstr>'Rekapitulace zakázky'!Oblast_tisku</vt:lpstr>
      <vt:lpstr>'VON - -'!Oblast_tisku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Duda Vlastimil, Ing.</cp:lastModifiedBy>
  <dcterms:created xsi:type="dcterms:W3CDTF">2023-02-02T11:11:52Z</dcterms:created>
  <dcterms:modified xsi:type="dcterms:W3CDTF">2023-02-03T13:58:05Z</dcterms:modified>
</cp:coreProperties>
</file>